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CF37518A-0899-4AE2-933F-D3482E6E8880}" xr6:coauthVersionLast="37" xr6:coauthVersionMax="47" xr10:uidLastSave="{00000000-0000-0000-0000-000000000000}"/>
  <bookViews>
    <workbookView xWindow="-120" yWindow="-120" windowWidth="20730" windowHeight="11160" tabRatio="856" xr2:uid="{00000000-000D-0000-FFFF-FFFF00000000}"/>
  </bookViews>
  <sheets>
    <sheet name="OPĆI DIO" sheetId="10" r:id="rId1"/>
    <sheet name="opći po ekonomskoj" sheetId="14" r:id="rId2"/>
    <sheet name="Rashodi prema funkcijskoj k" sheetId="17" r:id="rId3"/>
    <sheet name=" po izvorima financiranja" sheetId="16" r:id="rId4"/>
    <sheet name="rashodi-programska" sheetId="8" r:id="rId5"/>
    <sheet name="prihodi programska" sheetId="11" r:id="rId6"/>
  </sheets>
  <definedNames>
    <definedName name="_xlnm.Print_Area" localSheetId="0">'OPĆI DIO'!$A$1:$K$36</definedName>
    <definedName name="_xlnm.Print_Area" localSheetId="1">'opći po ekonomskoj'!$A$1:$H$56</definedName>
    <definedName name="_xlnm.Print_Area" localSheetId="2">'Rashodi prema funkcijskoj k'!$B$1:$H$20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4" l="1"/>
  <c r="F35" i="14"/>
  <c r="E23" i="14"/>
  <c r="F23" i="14"/>
  <c r="E25" i="14"/>
  <c r="F25" i="14"/>
  <c r="D25" i="14"/>
  <c r="E22" i="14"/>
  <c r="F22" i="14"/>
  <c r="D23" i="14"/>
  <c r="D22" i="14"/>
  <c r="E18" i="14"/>
  <c r="F18" i="14"/>
  <c r="E17" i="14"/>
  <c r="F17" i="14"/>
  <c r="E16" i="14"/>
  <c r="F16" i="14"/>
  <c r="E15" i="14"/>
  <c r="F15" i="14"/>
  <c r="D20" i="14"/>
  <c r="D16" i="14"/>
  <c r="D15" i="14"/>
  <c r="F8" i="17"/>
  <c r="D126" i="8" l="1"/>
  <c r="D274" i="8" l="1"/>
  <c r="D23" i="8"/>
  <c r="D64" i="11" l="1"/>
  <c r="C50" i="14" l="1"/>
  <c r="G51" i="11" l="1"/>
  <c r="G42" i="11"/>
  <c r="G30" i="11"/>
  <c r="G32" i="11"/>
  <c r="G33" i="11"/>
  <c r="G34" i="11"/>
  <c r="G26" i="11"/>
  <c r="G21" i="11"/>
  <c r="G22" i="11"/>
  <c r="G16" i="11"/>
  <c r="D31" i="11"/>
  <c r="F285" i="8"/>
  <c r="F287" i="8"/>
  <c r="F289" i="8"/>
  <c r="F293" i="8"/>
  <c r="F273" i="8"/>
  <c r="F275" i="8"/>
  <c r="F280" i="8"/>
  <c r="F281" i="8"/>
  <c r="F268" i="8"/>
  <c r="F263" i="8"/>
  <c r="F239" i="8"/>
  <c r="E214" i="8"/>
  <c r="F183" i="8"/>
  <c r="F185" i="8"/>
  <c r="F187" i="8"/>
  <c r="F189" i="8"/>
  <c r="F190" i="8"/>
  <c r="F191" i="8"/>
  <c r="F193" i="8"/>
  <c r="F144" i="8"/>
  <c r="F146" i="8"/>
  <c r="F147" i="8"/>
  <c r="F148" i="8"/>
  <c r="F150" i="8"/>
  <c r="F151" i="8"/>
  <c r="F152" i="8"/>
  <c r="F155" i="8"/>
  <c r="F160" i="8"/>
  <c r="F163" i="8"/>
  <c r="F169" i="8"/>
  <c r="F175" i="8"/>
  <c r="F179" i="8"/>
  <c r="F115" i="8"/>
  <c r="F116" i="8"/>
  <c r="F117" i="8"/>
  <c r="F119" i="8"/>
  <c r="F120" i="8"/>
  <c r="F121" i="8"/>
  <c r="F127" i="8"/>
  <c r="F130" i="8"/>
  <c r="F87" i="8"/>
  <c r="F88" i="8"/>
  <c r="F89" i="8"/>
  <c r="F90" i="8"/>
  <c r="F92" i="8"/>
  <c r="F93" i="8"/>
  <c r="F96" i="8"/>
  <c r="F99" i="8"/>
  <c r="F102" i="8"/>
  <c r="F107" i="8"/>
  <c r="F84" i="8"/>
  <c r="F63" i="8"/>
  <c r="F64" i="8"/>
  <c r="F65" i="8"/>
  <c r="F66" i="8"/>
  <c r="F67" i="8"/>
  <c r="F70" i="8"/>
  <c r="F71" i="8"/>
  <c r="F42" i="8"/>
  <c r="F44" i="8"/>
  <c r="F46" i="8"/>
  <c r="F48" i="8"/>
  <c r="F51" i="8"/>
  <c r="F53" i="8"/>
  <c r="F54" i="8"/>
  <c r="F55" i="8"/>
  <c r="F56" i="8"/>
  <c r="F57" i="8"/>
  <c r="F58" i="8"/>
  <c r="F59" i="8"/>
  <c r="F41" i="8"/>
  <c r="F36" i="8"/>
  <c r="F39" i="8"/>
  <c r="F24" i="8"/>
  <c r="F26" i="8"/>
  <c r="F29" i="8"/>
  <c r="F31" i="8"/>
  <c r="F20" i="8"/>
  <c r="F21" i="8"/>
  <c r="F22" i="8"/>
  <c r="D182" i="8"/>
  <c r="C274" i="8"/>
  <c r="C279" i="8"/>
  <c r="C278" i="8" s="1"/>
  <c r="E14" i="16" l="1"/>
  <c r="D114" i="8"/>
  <c r="E114" i="8"/>
  <c r="C114" i="8"/>
  <c r="D53" i="11"/>
  <c r="E53" i="11"/>
  <c r="F114" i="8" l="1"/>
  <c r="F31" i="11"/>
  <c r="E29" i="11"/>
  <c r="E15" i="11"/>
  <c r="E24" i="14" s="1"/>
  <c r="F15" i="11"/>
  <c r="F14" i="16" s="1"/>
  <c r="G31" i="11" l="1"/>
  <c r="E279" i="8"/>
  <c r="F279" i="8" s="1"/>
  <c r="G16" i="14" l="1"/>
  <c r="H16" i="14"/>
  <c r="D279" i="8"/>
  <c r="D278" i="8" s="1"/>
  <c r="D178" i="8" l="1"/>
  <c r="D168" i="8"/>
  <c r="D145" i="8"/>
  <c r="D143" i="8"/>
  <c r="D30" i="8"/>
  <c r="D28" i="8"/>
  <c r="D25" i="8"/>
  <c r="D19" i="8"/>
  <c r="D129" i="8"/>
  <c r="C118" i="8"/>
  <c r="D97" i="8"/>
  <c r="D167" i="8" l="1"/>
  <c r="E47" i="14"/>
  <c r="E46" i="14" s="1"/>
  <c r="D27" i="8"/>
  <c r="D18" i="8"/>
  <c r="D17" i="8" l="1"/>
  <c r="C188" i="8" l="1"/>
  <c r="C192" i="8"/>
  <c r="D108" i="8" l="1"/>
  <c r="E50" i="11" l="1"/>
  <c r="E52" i="11"/>
  <c r="E68" i="11"/>
  <c r="E67" i="11" s="1"/>
  <c r="E64" i="11"/>
  <c r="E63" i="11" s="1"/>
  <c r="E61" i="11"/>
  <c r="E60" i="11" s="1"/>
  <c r="E58" i="11"/>
  <c r="E57" i="11" s="1"/>
  <c r="E41" i="11"/>
  <c r="E31" i="11"/>
  <c r="E25" i="11"/>
  <c r="E20" i="14" s="1"/>
  <c r="E19" i="14" s="1"/>
  <c r="E20" i="11"/>
  <c r="E291" i="8"/>
  <c r="D292" i="8"/>
  <c r="D291" i="8" s="1"/>
  <c r="D290" i="8" s="1"/>
  <c r="C291" i="8"/>
  <c r="C290" i="8" s="1"/>
  <c r="E288" i="8"/>
  <c r="D288" i="8"/>
  <c r="C288" i="8"/>
  <c r="E286" i="8"/>
  <c r="D286" i="8"/>
  <c r="C286" i="8"/>
  <c r="E284" i="8"/>
  <c r="D284" i="8"/>
  <c r="C284" i="8"/>
  <c r="E278" i="8"/>
  <c r="F278" i="8" s="1"/>
  <c r="E276" i="8"/>
  <c r="D276" i="8"/>
  <c r="C276" i="8"/>
  <c r="E274" i="8"/>
  <c r="F274" i="8" s="1"/>
  <c r="E272" i="8"/>
  <c r="D272" i="8"/>
  <c r="C272" i="8"/>
  <c r="D267" i="8"/>
  <c r="D266" i="8" s="1"/>
  <c r="D265" i="8" s="1"/>
  <c r="D264" i="8" s="1"/>
  <c r="D262" i="8"/>
  <c r="D261" i="8" s="1"/>
  <c r="D260" i="8" s="1"/>
  <c r="D259" i="8" s="1"/>
  <c r="D236" i="8"/>
  <c r="D238" i="8"/>
  <c r="D223" i="8"/>
  <c r="D225" i="8"/>
  <c r="D227" i="8"/>
  <c r="D214" i="8"/>
  <c r="D212" i="8"/>
  <c r="D216" i="8"/>
  <c r="D219" i="8"/>
  <c r="D218" i="8" s="1"/>
  <c r="D199" i="8"/>
  <c r="D192" i="8"/>
  <c r="E188" i="8"/>
  <c r="F188" i="8" s="1"/>
  <c r="D171" i="8"/>
  <c r="D112" i="8"/>
  <c r="D283" i="8" l="1"/>
  <c r="D282" i="8" s="1"/>
  <c r="F288" i="8"/>
  <c r="C271" i="8"/>
  <c r="C270" i="8" s="1"/>
  <c r="D170" i="8"/>
  <c r="E49" i="14"/>
  <c r="E48" i="14" s="1"/>
  <c r="E21" i="14"/>
  <c r="F286" i="8"/>
  <c r="F272" i="8"/>
  <c r="F284" i="8"/>
  <c r="E28" i="11"/>
  <c r="E27" i="11" s="1"/>
  <c r="E23" i="16" s="1"/>
  <c r="E290" i="8"/>
  <c r="F290" i="8" s="1"/>
  <c r="F291" i="8"/>
  <c r="D222" i="8"/>
  <c r="D235" i="8"/>
  <c r="D234" i="8" s="1"/>
  <c r="D233" i="8" s="1"/>
  <c r="D211" i="8"/>
  <c r="D210" i="8" s="1"/>
  <c r="E49" i="11"/>
  <c r="E48" i="11" s="1"/>
  <c r="E32" i="16" s="1"/>
  <c r="E40" i="11"/>
  <c r="E39" i="11" s="1"/>
  <c r="E26" i="16" s="1"/>
  <c r="E24" i="11"/>
  <c r="E23" i="11" s="1"/>
  <c r="E20" i="16" s="1"/>
  <c r="E19" i="11"/>
  <c r="E18" i="11" s="1"/>
  <c r="E17" i="16" s="1"/>
  <c r="E14" i="11"/>
  <c r="E13" i="11" s="1"/>
  <c r="E56" i="11"/>
  <c r="E283" i="8"/>
  <c r="D271" i="8"/>
  <c r="E271" i="8"/>
  <c r="F271" i="8" s="1"/>
  <c r="C283" i="8"/>
  <c r="C282" i="8" s="1"/>
  <c r="C269" i="8" s="1"/>
  <c r="D69" i="8"/>
  <c r="D62" i="8"/>
  <c r="D35" i="8"/>
  <c r="F32" i="16"/>
  <c r="F35" i="16"/>
  <c r="H35" i="16" s="1"/>
  <c r="F53" i="11"/>
  <c r="E219" i="8"/>
  <c r="E112" i="8"/>
  <c r="C145" i="8"/>
  <c r="C124" i="8"/>
  <c r="G25" i="14" l="1"/>
  <c r="F24" i="14"/>
  <c r="G32" i="16"/>
  <c r="H32" i="16"/>
  <c r="E282" i="8"/>
  <c r="F282" i="8" s="1"/>
  <c r="F283" i="8"/>
  <c r="G35" i="16"/>
  <c r="E12" i="11"/>
  <c r="E74" i="11" s="1"/>
  <c r="D270" i="8"/>
  <c r="D68" i="8"/>
  <c r="D34" i="8"/>
  <c r="E218" i="8"/>
  <c r="E270" i="8"/>
  <c r="F270" i="8" s="1"/>
  <c r="L23" i="10"/>
  <c r="D269" i="8" l="1"/>
  <c r="E269" i="8"/>
  <c r="F269" i="8" s="1"/>
  <c r="C37" i="16" l="1"/>
  <c r="D7" i="17"/>
  <c r="D6" i="17" s="1"/>
  <c r="F7" i="17"/>
  <c r="C7" i="17"/>
  <c r="C6" i="17" s="1"/>
  <c r="C38" i="16" l="1"/>
  <c r="D15" i="11" l="1"/>
  <c r="G15" i="11" s="1"/>
  <c r="D52" i="11"/>
  <c r="C262" i="8"/>
  <c r="E262" i="8"/>
  <c r="C212" i="8"/>
  <c r="E212" i="8"/>
  <c r="C216" i="8"/>
  <c r="E216" i="8"/>
  <c r="D232" i="8"/>
  <c r="D231" i="8"/>
  <c r="E230" i="8"/>
  <c r="C230" i="8"/>
  <c r="D230" i="8" s="1"/>
  <c r="E227" i="8"/>
  <c r="C227" i="8"/>
  <c r="E225" i="8"/>
  <c r="C225" i="8"/>
  <c r="E223" i="8"/>
  <c r="C223" i="8"/>
  <c r="E196" i="8"/>
  <c r="C196" i="8"/>
  <c r="E199" i="8"/>
  <c r="C199" i="8"/>
  <c r="C129" i="8"/>
  <c r="F262" i="8" l="1"/>
  <c r="E229" i="8"/>
  <c r="E211" i="8"/>
  <c r="E195" i="8"/>
  <c r="C229" i="8"/>
  <c r="D229" i="8" s="1"/>
  <c r="H25" i="14"/>
  <c r="F52" i="11"/>
  <c r="C211" i="8"/>
  <c r="C210" i="8" s="1"/>
  <c r="E261" i="8"/>
  <c r="C261" i="8"/>
  <c r="C195" i="8"/>
  <c r="C222" i="8"/>
  <c r="E222" i="8"/>
  <c r="D60" i="8"/>
  <c r="D61" i="8"/>
  <c r="D77" i="8"/>
  <c r="D79" i="8"/>
  <c r="D81" i="8"/>
  <c r="D86" i="8"/>
  <c r="D103" i="8"/>
  <c r="D104" i="8"/>
  <c r="D105" i="8"/>
  <c r="D106" i="8"/>
  <c r="D122" i="8"/>
  <c r="D118" i="8" s="1"/>
  <c r="D123" i="8"/>
  <c r="D125" i="8"/>
  <c r="D131" i="8"/>
  <c r="D132" i="8"/>
  <c r="D136" i="8"/>
  <c r="D138" i="8"/>
  <c r="D140" i="8"/>
  <c r="D141" i="8"/>
  <c r="D159" i="8"/>
  <c r="D161" i="8"/>
  <c r="D162" i="8"/>
  <c r="D166" i="8"/>
  <c r="D176" i="8"/>
  <c r="D177" i="8"/>
  <c r="D197" i="8"/>
  <c r="D203" i="8"/>
  <c r="D204" i="8"/>
  <c r="D206" i="8"/>
  <c r="D207" i="8"/>
  <c r="D208" i="8"/>
  <c r="D244" i="8"/>
  <c r="D246" i="8"/>
  <c r="D250" i="8"/>
  <c r="D252" i="8"/>
  <c r="D254" i="8"/>
  <c r="D258" i="8"/>
  <c r="G7" i="17"/>
  <c r="G8" i="17"/>
  <c r="G9" i="17"/>
  <c r="G6" i="17"/>
  <c r="D128" i="8" l="1"/>
  <c r="E53" i="14"/>
  <c r="E42" i="14"/>
  <c r="F261" i="8"/>
  <c r="D174" i="8"/>
  <c r="D149" i="8"/>
  <c r="D158" i="8"/>
  <c r="D124" i="8"/>
  <c r="D256" i="8"/>
  <c r="D255" i="8" s="1"/>
  <c r="D196" i="8"/>
  <c r="D195" i="8" s="1"/>
  <c r="D101" i="8"/>
  <c r="D100" i="8" s="1"/>
  <c r="D221" i="8"/>
  <c r="D209" i="8" s="1"/>
  <c r="D188" i="8"/>
  <c r="D184" i="8"/>
  <c r="D38" i="8"/>
  <c r="E39" i="14" s="1"/>
  <c r="E210" i="8"/>
  <c r="D83" i="8"/>
  <c r="D43" i="8"/>
  <c r="D91" i="8"/>
  <c r="D50" i="8"/>
  <c r="E260" i="8"/>
  <c r="C260" i="8"/>
  <c r="C221" i="8"/>
  <c r="E221" i="8"/>
  <c r="H24" i="10"/>
  <c r="H23" i="10"/>
  <c r="E40" i="14" l="1"/>
  <c r="E41" i="14"/>
  <c r="D111" i="8"/>
  <c r="D110" i="8" s="1"/>
  <c r="E43" i="14"/>
  <c r="F260" i="8"/>
  <c r="D173" i="8"/>
  <c r="E52" i="14"/>
  <c r="E51" i="14" s="1"/>
  <c r="E50" i="14" s="1"/>
  <c r="G14" i="16"/>
  <c r="H14" i="16"/>
  <c r="D142" i="8"/>
  <c r="E33" i="16"/>
  <c r="D82" i="8"/>
  <c r="D181" i="8"/>
  <c r="D180" i="8" s="1"/>
  <c r="E209" i="8"/>
  <c r="F36" i="16"/>
  <c r="H36" i="16" s="1"/>
  <c r="C209" i="8"/>
  <c r="D37" i="8"/>
  <c r="C259" i="8"/>
  <c r="E259" i="8"/>
  <c r="F259" i="8" s="1"/>
  <c r="E236" i="8"/>
  <c r="E238" i="8"/>
  <c r="F238" i="8" s="1"/>
  <c r="C238" i="8"/>
  <c r="C236" i="8"/>
  <c r="E243" i="8"/>
  <c r="C243" i="8"/>
  <c r="E245" i="8"/>
  <c r="C245" i="8"/>
  <c r="D245" i="8" s="1"/>
  <c r="C48" i="14"/>
  <c r="E171" i="8"/>
  <c r="F49" i="14" s="1"/>
  <c r="C171" i="8"/>
  <c r="D133" i="8" l="1"/>
  <c r="E38" i="14"/>
  <c r="F48" i="14"/>
  <c r="G36" i="16"/>
  <c r="E27" i="16"/>
  <c r="D33" i="8"/>
  <c r="E170" i="8"/>
  <c r="E235" i="8"/>
  <c r="C242" i="8"/>
  <c r="D242" i="8" s="1"/>
  <c r="D243" i="8"/>
  <c r="D49" i="14"/>
  <c r="E242" i="8"/>
  <c r="C235" i="8"/>
  <c r="C170" i="8"/>
  <c r="C174" i="8"/>
  <c r="C149" i="8"/>
  <c r="C80" i="8"/>
  <c r="D80" i="8" s="1"/>
  <c r="C76" i="8"/>
  <c r="D76" i="8" s="1"/>
  <c r="C38" i="8"/>
  <c r="D20" i="11"/>
  <c r="D29" i="11"/>
  <c r="D25" i="11"/>
  <c r="D50" i="11"/>
  <c r="D46" i="11"/>
  <c r="D41" i="11"/>
  <c r="D37" i="11"/>
  <c r="D35" i="11"/>
  <c r="E267" i="8"/>
  <c r="C267" i="8"/>
  <c r="C256" i="8"/>
  <c r="C253" i="8"/>
  <c r="D253" i="8" s="1"/>
  <c r="C251" i="8"/>
  <c r="D251" i="8" s="1"/>
  <c r="C249" i="8"/>
  <c r="D249" i="8" s="1"/>
  <c r="C182" i="8"/>
  <c r="C184" i="8"/>
  <c r="C178" i="8"/>
  <c r="C168" i="8"/>
  <c r="C165" i="8"/>
  <c r="D165" i="8" s="1"/>
  <c r="E45" i="14" s="1"/>
  <c r="E44" i="14" s="1"/>
  <c r="C158" i="8"/>
  <c r="C143" i="8"/>
  <c r="C139" i="8"/>
  <c r="D139" i="8" s="1"/>
  <c r="C135" i="8"/>
  <c r="D135" i="8" s="1"/>
  <c r="C137" i="8"/>
  <c r="D137" i="8" s="1"/>
  <c r="C78" i="8"/>
  <c r="D78" i="8" s="1"/>
  <c r="E36" i="14" s="1"/>
  <c r="C25" i="8"/>
  <c r="D37" i="14" s="1"/>
  <c r="C108" i="8"/>
  <c r="C101" i="8"/>
  <c r="C97" i="8"/>
  <c r="C91" i="8"/>
  <c r="C83" i="8"/>
  <c r="C86" i="8"/>
  <c r="E28" i="8"/>
  <c r="C28" i="8"/>
  <c r="C30" i="8"/>
  <c r="C23" i="8"/>
  <c r="C19" i="8"/>
  <c r="C69" i="8"/>
  <c r="C62" i="8"/>
  <c r="C50" i="8"/>
  <c r="C35" i="8"/>
  <c r="C43" i="8"/>
  <c r="D40" i="14" s="1"/>
  <c r="D39" i="14" l="1"/>
  <c r="E37" i="14"/>
  <c r="D36" i="14"/>
  <c r="D35" i="14"/>
  <c r="F267" i="8"/>
  <c r="F28" i="8"/>
  <c r="F235" i="8"/>
  <c r="E234" i="8"/>
  <c r="E15" i="16"/>
  <c r="D32" i="8"/>
  <c r="E241" i="8"/>
  <c r="H18" i="10"/>
  <c r="D48" i="14"/>
  <c r="D53" i="14"/>
  <c r="C266" i="8"/>
  <c r="C234" i="8"/>
  <c r="C241" i="8"/>
  <c r="D241" i="8" s="1"/>
  <c r="C167" i="8"/>
  <c r="C34" i="8"/>
  <c r="C27" i="8"/>
  <c r="E266" i="8"/>
  <c r="F266" i="8" s="1"/>
  <c r="C37" i="8"/>
  <c r="E35" i="8"/>
  <c r="F35" i="8" s="1"/>
  <c r="E38" i="8"/>
  <c r="F38" i="8" s="1"/>
  <c r="E34" i="14" l="1"/>
  <c r="E33" i="14" s="1"/>
  <c r="E54" i="14" s="1"/>
  <c r="F234" i="8"/>
  <c r="E233" i="8"/>
  <c r="D240" i="8"/>
  <c r="E36" i="16"/>
  <c r="E265" i="8"/>
  <c r="C265" i="8"/>
  <c r="C264" i="8" s="1"/>
  <c r="C233" i="8"/>
  <c r="H17" i="10" l="1"/>
  <c r="H16" i="10" s="1"/>
  <c r="F233" i="8"/>
  <c r="F265" i="8"/>
  <c r="F33" i="16"/>
  <c r="H33" i="16" s="1"/>
  <c r="E264" i="8"/>
  <c r="F264" i="8" s="1"/>
  <c r="I25" i="10"/>
  <c r="G25" i="10"/>
  <c r="H25" i="10" s="1"/>
  <c r="D52" i="14"/>
  <c r="D47" i="14"/>
  <c r="D45" i="14"/>
  <c r="D43" i="14"/>
  <c r="D42" i="14"/>
  <c r="D41" i="14"/>
  <c r="D28" i="14"/>
  <c r="D24" i="14"/>
  <c r="H24" i="14" s="1"/>
  <c r="D18" i="14"/>
  <c r="D17" i="14"/>
  <c r="E14" i="14" l="1"/>
  <c r="E13" i="14" s="1"/>
  <c r="G33" i="16"/>
  <c r="D27" i="14"/>
  <c r="E28" i="14"/>
  <c r="D19" i="14"/>
  <c r="D44" i="14"/>
  <c r="D46" i="14"/>
  <c r="D21" i="14"/>
  <c r="D38" i="14"/>
  <c r="D51" i="14"/>
  <c r="D34" i="14"/>
  <c r="E19" i="8"/>
  <c r="E256" i="8"/>
  <c r="F19" i="8" l="1"/>
  <c r="H14" i="10"/>
  <c r="D26" i="14"/>
  <c r="E27" i="14"/>
  <c r="D33" i="14"/>
  <c r="D50" i="14"/>
  <c r="E83" i="8"/>
  <c r="F83" i="8" s="1"/>
  <c r="G15" i="10" l="1"/>
  <c r="H15" i="10" s="1"/>
  <c r="H13" i="10" s="1"/>
  <c r="H19" i="10" s="1"/>
  <c r="H27" i="10" s="1"/>
  <c r="E26" i="14"/>
  <c r="E29" i="14" s="1"/>
  <c r="G18" i="10"/>
  <c r="D54" i="14"/>
  <c r="G17" i="10"/>
  <c r="A2" i="8" l="1"/>
  <c r="A7" i="16"/>
  <c r="A7" i="14"/>
  <c r="C164" i="8" l="1"/>
  <c r="D164" i="8" s="1"/>
  <c r="E249" i="8"/>
  <c r="E174" i="8"/>
  <c r="E139" i="8"/>
  <c r="E43" i="8"/>
  <c r="F35" i="11"/>
  <c r="F50" i="11"/>
  <c r="D49" i="11"/>
  <c r="D48" i="11" s="1"/>
  <c r="G50" i="11" l="1"/>
  <c r="F174" i="8"/>
  <c r="F43" i="8"/>
  <c r="D28" i="11"/>
  <c r="F49" i="11"/>
  <c r="G49" i="11" s="1"/>
  <c r="C255" i="8"/>
  <c r="E253" i="8"/>
  <c r="E251" i="8"/>
  <c r="C248" i="8"/>
  <c r="D248" i="8" s="1"/>
  <c r="D247" i="8" s="1"/>
  <c r="E165" i="8"/>
  <c r="E137" i="8"/>
  <c r="E135" i="8"/>
  <c r="C134" i="8"/>
  <c r="D134" i="8" s="1"/>
  <c r="E129" i="8"/>
  <c r="F129" i="8" s="1"/>
  <c r="C128" i="8"/>
  <c r="C75" i="8"/>
  <c r="D75" i="8" s="1"/>
  <c r="D74" i="8" s="1"/>
  <c r="E78" i="8"/>
  <c r="E24" i="16" l="1"/>
  <c r="E21" i="16"/>
  <c r="E18" i="16"/>
  <c r="F48" i="11"/>
  <c r="G48" i="11" s="1"/>
  <c r="D14" i="14"/>
  <c r="E164" i="8"/>
  <c r="E134" i="8"/>
  <c r="E248" i="8"/>
  <c r="E255" i="8"/>
  <c r="C247" i="8"/>
  <c r="C46" i="14"/>
  <c r="C44" i="14"/>
  <c r="C27" i="14"/>
  <c r="C24" i="14"/>
  <c r="G24" i="14" s="1"/>
  <c r="C19" i="14"/>
  <c r="D13" i="14" l="1"/>
  <c r="C240" i="8"/>
  <c r="C26" i="14"/>
  <c r="E247" i="8"/>
  <c r="C51" i="14"/>
  <c r="C34" i="14"/>
  <c r="C38" i="14"/>
  <c r="C21" i="14"/>
  <c r="F71" i="11"/>
  <c r="D71" i="11"/>
  <c r="D70" i="11" s="1"/>
  <c r="F68" i="11"/>
  <c r="F64" i="11"/>
  <c r="D63" i="11"/>
  <c r="F61" i="11"/>
  <c r="F58" i="11"/>
  <c r="D58" i="11"/>
  <c r="D57" i="11" s="1"/>
  <c r="D68" i="11"/>
  <c r="D67" i="11" s="1"/>
  <c r="D61" i="11"/>
  <c r="D60" i="11" s="1"/>
  <c r="C33" i="14" l="1"/>
  <c r="F17" i="10" s="1"/>
  <c r="E240" i="8"/>
  <c r="D29" i="14"/>
  <c r="G14" i="10"/>
  <c r="D56" i="11"/>
  <c r="F15" i="10"/>
  <c r="F60" i="11"/>
  <c r="F70" i="11"/>
  <c r="F67" i="11"/>
  <c r="F63" i="11"/>
  <c r="F57" i="11"/>
  <c r="F56" i="11" l="1"/>
  <c r="F18" i="10"/>
  <c r="F16" i="10" s="1"/>
  <c r="G16" i="10"/>
  <c r="C54" i="14"/>
  <c r="D45" i="11"/>
  <c r="D44" i="11" s="1"/>
  <c r="D29" i="16" s="1"/>
  <c r="E29" i="16" s="1"/>
  <c r="F46" i="11"/>
  <c r="D40" i="11"/>
  <c r="D39" i="11" s="1"/>
  <c r="D26" i="16" s="1"/>
  <c r="F41" i="11"/>
  <c r="G41" i="11" l="1"/>
  <c r="F28" i="14"/>
  <c r="F45" i="11"/>
  <c r="F40" i="11"/>
  <c r="G40" i="11" s="1"/>
  <c r="F37" i="11"/>
  <c r="F29" i="11"/>
  <c r="D24" i="11"/>
  <c r="D23" i="11" s="1"/>
  <c r="F25" i="11"/>
  <c r="D19" i="11"/>
  <c r="D14" i="11"/>
  <c r="D13" i="11" s="1"/>
  <c r="F20" i="11"/>
  <c r="H22" i="14" l="1"/>
  <c r="G20" i="11"/>
  <c r="H15" i="14"/>
  <c r="F14" i="14"/>
  <c r="H14" i="14" s="1"/>
  <c r="G18" i="14"/>
  <c r="H18" i="14"/>
  <c r="H23" i="14"/>
  <c r="G23" i="14"/>
  <c r="G25" i="11"/>
  <c r="F20" i="14"/>
  <c r="G29" i="11"/>
  <c r="F28" i="11"/>
  <c r="G28" i="11" s="1"/>
  <c r="D18" i="11"/>
  <c r="F27" i="14"/>
  <c r="F39" i="11"/>
  <c r="G39" i="11" s="1"/>
  <c r="C14" i="14"/>
  <c r="D27" i="11"/>
  <c r="F44" i="11"/>
  <c r="F19" i="11"/>
  <c r="G19" i="11" s="1"/>
  <c r="F24" i="11"/>
  <c r="G24" i="11" s="1"/>
  <c r="F21" i="14" l="1"/>
  <c r="G21" i="14"/>
  <c r="H21" i="14"/>
  <c r="F19" i="14"/>
  <c r="H20" i="14"/>
  <c r="G20" i="14"/>
  <c r="E37" i="16"/>
  <c r="D12" i="11"/>
  <c r="D74" i="11" s="1"/>
  <c r="F26" i="16"/>
  <c r="H26" i="16" s="1"/>
  <c r="F26" i="14"/>
  <c r="F29" i="16"/>
  <c r="C13" i="14"/>
  <c r="C29" i="14" s="1"/>
  <c r="F23" i="11"/>
  <c r="G23" i="11" s="1"/>
  <c r="G13" i="10"/>
  <c r="F18" i="11"/>
  <c r="G18" i="11" s="1"/>
  <c r="H19" i="14" l="1"/>
  <c r="G19" i="14"/>
  <c r="G14" i="14"/>
  <c r="G26" i="16"/>
  <c r="D37" i="16"/>
  <c r="G19" i="10"/>
  <c r="F20" i="16"/>
  <c r="H20" i="16" s="1"/>
  <c r="F14" i="10"/>
  <c r="F13" i="10" s="1"/>
  <c r="F19" i="10" s="1"/>
  <c r="F17" i="16"/>
  <c r="H17" i="16" s="1"/>
  <c r="I15" i="10"/>
  <c r="G20" i="16" l="1"/>
  <c r="G27" i="10"/>
  <c r="C205" i="8"/>
  <c r="D205" i="8" s="1"/>
  <c r="C202" i="8"/>
  <c r="D202" i="8" s="1"/>
  <c r="E206" i="8"/>
  <c r="E203" i="8"/>
  <c r="C181" i="8"/>
  <c r="E192" i="8"/>
  <c r="F192" i="8" s="1"/>
  <c r="E184" i="8"/>
  <c r="F184" i="8" s="1"/>
  <c r="E182" i="8"/>
  <c r="F182" i="8" s="1"/>
  <c r="C173" i="8"/>
  <c r="C142" i="8"/>
  <c r="E168" i="8"/>
  <c r="E178" i="8"/>
  <c r="E158" i="8"/>
  <c r="F158" i="8" s="1"/>
  <c r="E156" i="8"/>
  <c r="E149" i="8"/>
  <c r="F149" i="8" s="1"/>
  <c r="E145" i="8"/>
  <c r="F145" i="8" s="1"/>
  <c r="E143" i="8"/>
  <c r="C111" i="8"/>
  <c r="E131" i="8"/>
  <c r="E124" i="8"/>
  <c r="F124" i="8" s="1"/>
  <c r="E122" i="8"/>
  <c r="C100" i="8"/>
  <c r="C82" i="8"/>
  <c r="E97" i="8"/>
  <c r="F97" i="8" s="1"/>
  <c r="E91" i="8"/>
  <c r="F91" i="8" s="1"/>
  <c r="E108" i="8"/>
  <c r="E101" i="8"/>
  <c r="E86" i="8"/>
  <c r="E80" i="8"/>
  <c r="E76" i="8"/>
  <c r="H35" i="14" s="1"/>
  <c r="E118" i="8" l="1"/>
  <c r="F118" i="8" s="1"/>
  <c r="F42" i="14"/>
  <c r="F86" i="8"/>
  <c r="F40" i="14"/>
  <c r="F101" i="8"/>
  <c r="F52" i="14"/>
  <c r="H52" i="14" s="1"/>
  <c r="F178" i="8"/>
  <c r="F53" i="14"/>
  <c r="F168" i="8"/>
  <c r="F47" i="14"/>
  <c r="F143" i="8"/>
  <c r="F39" i="14"/>
  <c r="E82" i="8"/>
  <c r="F82" i="8" s="1"/>
  <c r="E142" i="8"/>
  <c r="F142" i="8" s="1"/>
  <c r="E181" i="8"/>
  <c r="F181" i="8" s="1"/>
  <c r="C133" i="8"/>
  <c r="E202" i="8"/>
  <c r="E167" i="8"/>
  <c r="F167" i="8" s="1"/>
  <c r="C201" i="8"/>
  <c r="D201" i="8" s="1"/>
  <c r="D73" i="8" s="1"/>
  <c r="E128" i="8"/>
  <c r="F128" i="8" s="1"/>
  <c r="E205" i="8"/>
  <c r="E75" i="8"/>
  <c r="C180" i="8"/>
  <c r="D27" i="16" s="1"/>
  <c r="C110" i="8"/>
  <c r="E173" i="8"/>
  <c r="F173" i="8" s="1"/>
  <c r="C74" i="8"/>
  <c r="D18" i="16" s="1"/>
  <c r="E100" i="8"/>
  <c r="F100" i="8" s="1"/>
  <c r="C68" i="8"/>
  <c r="E69" i="8"/>
  <c r="E62" i="8"/>
  <c r="E50" i="8"/>
  <c r="C18" i="8"/>
  <c r="E30" i="8"/>
  <c r="F30" i="8" s="1"/>
  <c r="E25" i="8"/>
  <c r="E23" i="8"/>
  <c r="H40" i="14" l="1"/>
  <c r="G40" i="14"/>
  <c r="F45" i="14"/>
  <c r="F69" i="8"/>
  <c r="H53" i="14"/>
  <c r="F51" i="14"/>
  <c r="F46" i="14"/>
  <c r="H47" i="14"/>
  <c r="G39" i="14"/>
  <c r="H39" i="14"/>
  <c r="F62" i="8"/>
  <c r="F43" i="14"/>
  <c r="F50" i="8"/>
  <c r="F41" i="14"/>
  <c r="F25" i="8"/>
  <c r="F37" i="14"/>
  <c r="F23" i="8"/>
  <c r="F36" i="14"/>
  <c r="E111" i="8"/>
  <c r="F111" i="8" s="1"/>
  <c r="E74" i="8"/>
  <c r="F74" i="8" s="1"/>
  <c r="E180" i="8"/>
  <c r="F180" i="8" s="1"/>
  <c r="E68" i="8"/>
  <c r="F68" i="8" s="1"/>
  <c r="E201" i="8"/>
  <c r="E133" i="8"/>
  <c r="F133" i="8" s="1"/>
  <c r="E27" i="8"/>
  <c r="F27" i="8" s="1"/>
  <c r="E18" i="8"/>
  <c r="F18" i="8" s="1"/>
  <c r="D30" i="16"/>
  <c r="E30" i="16" s="1"/>
  <c r="G35" i="14"/>
  <c r="C33" i="8"/>
  <c r="E37" i="8"/>
  <c r="F37" i="8" s="1"/>
  <c r="E34" i="8"/>
  <c r="F34" i="8" s="1"/>
  <c r="C17" i="8"/>
  <c r="F25" i="10"/>
  <c r="E110" i="8" l="1"/>
  <c r="F110" i="8" s="1"/>
  <c r="F17" i="8"/>
  <c r="F44" i="14"/>
  <c r="H44" i="14" s="1"/>
  <c r="H45" i="14"/>
  <c r="F50" i="14"/>
  <c r="H50" i="14" s="1"/>
  <c r="H51" i="14"/>
  <c r="H46" i="14"/>
  <c r="H43" i="14"/>
  <c r="G43" i="14"/>
  <c r="H41" i="14"/>
  <c r="G41" i="14"/>
  <c r="F38" i="14"/>
  <c r="H37" i="14"/>
  <c r="G37" i="14"/>
  <c r="G36" i="14"/>
  <c r="H36" i="14"/>
  <c r="F34" i="14"/>
  <c r="F30" i="16"/>
  <c r="C73" i="8"/>
  <c r="E17" i="8"/>
  <c r="F27" i="16"/>
  <c r="H27" i="16" s="1"/>
  <c r="F18" i="16"/>
  <c r="H18" i="16" s="1"/>
  <c r="C32" i="8"/>
  <c r="C16" i="8" s="1"/>
  <c r="E33" i="8"/>
  <c r="F33" i="8" s="1"/>
  <c r="F21" i="16" l="1"/>
  <c r="H21" i="16" s="1"/>
  <c r="H38" i="14"/>
  <c r="G38" i="14"/>
  <c r="H34" i="14"/>
  <c r="F33" i="14"/>
  <c r="G27" i="16"/>
  <c r="E73" i="8"/>
  <c r="F73" i="8" s="1"/>
  <c r="E38" i="16"/>
  <c r="C15" i="8"/>
  <c r="F15" i="16"/>
  <c r="F24" i="16"/>
  <c r="H24" i="16" s="1"/>
  <c r="D38" i="16"/>
  <c r="G50" i="14"/>
  <c r="G34" i="14"/>
  <c r="I18" i="10"/>
  <c r="E32" i="8"/>
  <c r="G21" i="16" l="1"/>
  <c r="F32" i="8"/>
  <c r="E16" i="8"/>
  <c r="F16" i="8" s="1"/>
  <c r="G15" i="16"/>
  <c r="H15" i="16"/>
  <c r="F54" i="14"/>
  <c r="H54" i="14" s="1"/>
  <c r="H33" i="14"/>
  <c r="G24" i="16"/>
  <c r="D16" i="8"/>
  <c r="F38" i="16"/>
  <c r="G38" i="16" s="1"/>
  <c r="C14" i="8"/>
  <c r="G33" i="14"/>
  <c r="I17" i="10"/>
  <c r="F14" i="11"/>
  <c r="G14" i="11" s="1"/>
  <c r="E15" i="8" l="1"/>
  <c r="D15" i="8"/>
  <c r="C13" i="8"/>
  <c r="J17" i="10"/>
  <c r="G54" i="14"/>
  <c r="I16" i="10"/>
  <c r="F13" i="11"/>
  <c r="G13" i="11" s="1"/>
  <c r="E14" i="8" l="1"/>
  <c r="F15" i="8"/>
  <c r="D14" i="8"/>
  <c r="C12" i="8"/>
  <c r="C11" i="8" s="1"/>
  <c r="J16" i="10"/>
  <c r="F13" i="14"/>
  <c r="F27" i="11"/>
  <c r="G27" i="11" s="1"/>
  <c r="F29" i="14" l="1"/>
  <c r="H29" i="14" s="1"/>
  <c r="H13" i="14"/>
  <c r="E13" i="8"/>
  <c r="F14" i="8"/>
  <c r="D13" i="8"/>
  <c r="F23" i="16"/>
  <c r="H23" i="16" s="1"/>
  <c r="G13" i="14"/>
  <c r="F12" i="11"/>
  <c r="G12" i="11" s="1"/>
  <c r="E12" i="8" l="1"/>
  <c r="F13" i="8"/>
  <c r="G23" i="16"/>
  <c r="D12" i="8"/>
  <c r="F37" i="16"/>
  <c r="F74" i="11"/>
  <c r="G29" i="14"/>
  <c r="I14" i="10"/>
  <c r="E11" i="8" l="1"/>
  <c r="F11" i="8" s="1"/>
  <c r="F12" i="8"/>
  <c r="G37" i="16"/>
  <c r="D11" i="8"/>
  <c r="J14" i="10"/>
  <c r="I13" i="10"/>
  <c r="I19" i="10" l="1"/>
  <c r="I27" i="10" s="1"/>
  <c r="J13" i="10"/>
</calcChain>
</file>

<file path=xl/sharedStrings.xml><?xml version="1.0" encoding="utf-8"?>
<sst xmlns="http://schemas.openxmlformats.org/spreadsheetml/2006/main" count="622" uniqueCount="272">
  <si>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</si>
  <si>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</si>
  <si>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</si>
  <si>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</si>
  <si>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</si>
  <si>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</si>
  <si>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</si>
  <si>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</si>
  <si>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</si>
  <si>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</si>
  <si>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</si>
  <si>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</si>
  <si>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</si>
  <si>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</si>
  <si>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</si>
  <si>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</si>
  <si>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</si>
  <si>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</si>
  <si>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</si>
  <si>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</si>
  <si>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</si>
  <si>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</si>
  <si>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</si>
  <si>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</si>
  <si>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</si>
  <si>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</si>
  <si>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</si>
  <si>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</si>
  <si>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</si>
  <si>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</si>
  <si>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</si>
  <si>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</si>
  <si>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</si>
  <si>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</si>
  <si>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</si>
  <si>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</si>
  <si>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</si>
  <si>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</si>
  <si>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</si>
  <si>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</si>
  <si>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</si>
  <si>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</si>
  <si>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</si>
  <si>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</si>
  <si>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</si>
  <si>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</si>
  <si>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</si>
  <si>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</si>
  <si>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</si>
  <si>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</si>
  <si>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</si>
  <si>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</si>
  <si>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</si>
  <si>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</si>
  <si>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</si>
  <si>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</si>
  <si>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</si>
  <si>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</si>
  <si>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</si>
  <si>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</si>
  <si>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</si>
  <si>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</si>
  <si>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</si>
  <si>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</si>
  <si>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</si>
  <si>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</si>
  <si>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</si>
  <si>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</si>
  <si>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</si>
  <si>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</si>
  <si>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</si>
  <si>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</si>
  <si>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</si>
  <si>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</si>
  <si>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</si>
  <si>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</si>
  <si>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</si>
  <si>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</si>
  <si>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</si>
  <si>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</si>
  <si>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</si>
  <si>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</si>
  <si>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</si>
  <si>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</si>
  <si>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</si>
  <si>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</si>
  <si>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</si>
  <si>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</si>
  <si>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</si>
  <si>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</si>
  <si>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</si>
  <si>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</si>
  <si>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</si>
  <si>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</si>
  <si>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</si>
  <si>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</si>
  <si>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</si>
  <si>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</si>
  <si>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</si>
  <si>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</si>
  <si>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</si>
  <si>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</si>
  <si>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</si>
  <si>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</si>
  <si>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</si>
  <si>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</si>
  <si>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</si>
  <si>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</si>
  <si>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</si>
  <si>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</si>
  <si>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</si>
  <si>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</si>
  <si>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</si>
  <si>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</si>
  <si>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</si>
  <si>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</si>
  <si>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</si>
  <si>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</si>
  <si>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</si>
  <si>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</si>
  <si>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</si>
  <si>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</si>
  <si>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</si>
  <si>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</si>
  <si>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</si>
  <si>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</si>
  <si>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</si>
  <si>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</si>
  <si>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</si>
  <si>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</si>
  <si>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</si>
  <si>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</si>
  <si>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</si>
  <si>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</si>
  <si>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</si>
  <si>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</si>
  <si>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</si>
  <si>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</si>
  <si>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</si>
  <si>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</si>
  <si>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</si>
  <si>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</si>
  <si>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</si>
  <si>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</si>
  <si>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</si>
  <si>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</si>
  <si>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</si>
  <si>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</si>
  <si>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</si>
  <si>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</si>
  <si>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</si>
  <si>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</si>
  <si>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</si>
  <si>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</si>
  <si>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</si>
  <si>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</si>
  <si>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</si>
  <si>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</si>
  <si>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</si>
  <si>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</si>
  <si>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</si>
  <si>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</si>
  <si>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</si>
  <si>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</si>
  <si>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</si>
  <si>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</si>
  <si>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</si>
  <si>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</si>
  <si>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</si>
  <si>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</si>
  <si>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</si>
  <si>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</si>
  <si>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</si>
  <si>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</si>
  <si>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</si>
  <si>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</si>
  <si>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DONACIJE</t>
  </si>
  <si>
    <t>Izvor: PRIHODI OD PRODAJE NEFINANCIJSKE IMOVINE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</si>
  <si>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</si>
  <si>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</si>
  <si>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</si>
  <si>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</si>
  <si>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</si>
  <si>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</si>
  <si>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</si>
  <si>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</si>
  <si>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</si>
  <si>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</si>
  <si>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</si>
  <si>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</si>
  <si>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</si>
  <si>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</si>
  <si>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</si>
  <si>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</si>
  <si>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</si>
  <si>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</si>
  <si>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</si>
  <si>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</si>
  <si>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</si>
  <si>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</si>
  <si>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</si>
  <si>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</si>
  <si>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</si>
  <si>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</si>
  <si>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</si>
  <si>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</si>
  <si>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</si>
  <si>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</si>
  <si>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</si>
  <si>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</si>
  <si>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</si>
  <si>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</si>
  <si>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</si>
  <si>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</si>
  <si>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</si>
  <si>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</si>
  <si>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</si>
  <si>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</si>
  <si>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09 OBRAZOVANJE</t>
  </si>
  <si>
    <t>091 Predškolsko i osnovno obrazovanje</t>
  </si>
  <si>
    <t>096 Dodatne usluge u obrazovanju</t>
  </si>
  <si>
    <t>TEKUĆI PLAN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</si>
  <si>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</si>
  <si>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</si>
  <si>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</si>
  <si>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</si>
  <si>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</si>
  <si>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</si>
  <si>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</si>
  <si>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</si>
  <si>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</si>
  <si>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</si>
  <si>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</si>
  <si>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</si>
  <si>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</si>
  <si>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</si>
  <si>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</si>
  <si>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</si>
  <si>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</si>
  <si>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</si>
  <si>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</si>
  <si>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</si>
  <si>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</si>
  <si>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</si>
  <si>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</si>
  <si>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</si>
  <si>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Aktivnost A600038 S osmjehom u školu 7</t>
  </si>
  <si>
    <t>5(4/3*100)</t>
  </si>
  <si>
    <t>Izvor:  OPĆI PRIHODI I PRIMICI</t>
  </si>
  <si>
    <t>7(5/4*100)</t>
  </si>
  <si>
    <t>INDEKS 4/3</t>
  </si>
  <si>
    <t>OSNOVNA ŠKOLA ANTE STARČEVIĆA REŠETARI</t>
  </si>
  <si>
    <t>VLADIMIRA NAZORA 21, REŠETARI</t>
  </si>
  <si>
    <t>OIB: 73244859334</t>
  </si>
  <si>
    <t>Tekuće pomoći od ostalih subjekata unutar općeg proračuna</t>
  </si>
  <si>
    <t>Proračunski korisnik 09329 OŠ ANTE STARČEVIĆA REŠETARI</t>
  </si>
  <si>
    <t>IZVORNI PLAN 2025.</t>
  </si>
  <si>
    <t>TEKUĆI PLAN 2025.</t>
  </si>
  <si>
    <t>IZVORNI PLAN  2025.*</t>
  </si>
  <si>
    <t>TEKUĆI PLAN  2025.*</t>
  </si>
  <si>
    <t>IZVORNI PLAN  2025.</t>
  </si>
  <si>
    <t>IZVRŠENJE 1.-12. 2025.</t>
  </si>
  <si>
    <t>IZVRŠENJE 1.-12.2025.</t>
  </si>
  <si>
    <t>OSTVARENJE/IZVRŠENJE  1-12.2024.</t>
  </si>
  <si>
    <t>OSTVARENJE/IZVRŠENJE     1-12.2025.</t>
  </si>
  <si>
    <t xml:space="preserve">OSTVARENJE/IZVRŠENJE 1.-12.
2024. </t>
  </si>
  <si>
    <t xml:space="preserve">OSTVARENJE/IZVRŠENJE 1.-12.
2025. </t>
  </si>
  <si>
    <t>OSTAVRENJE/IZVRŠENJE 1.-12.2024.</t>
  </si>
  <si>
    <t>ZA RAZDOBLJE 1.1.- 31.12.2025.</t>
  </si>
  <si>
    <t>OSTVARENJE/IZVRŠENJE    1.-12.2024.</t>
  </si>
  <si>
    <t>OSTVARENJE/IZVRŠENJE     1.-12.2025.</t>
  </si>
  <si>
    <t>provjeriti višak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</si>
</sst>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0_ ;\-#,##0.00\ "/>
    <numFmt numFmtId="165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4" fontId="11" fillId="11" borderId="2" xfId="1" applyNumberFormat="1" applyFont="1" applyFill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 readingOrder="1"/>
    </xf>
    <xf numFmtId="164" fontId="9" fillId="0" borderId="4" xfId="1" applyNumberFormat="1" applyFont="1" applyBorder="1" applyAlignment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 readingOrder="1"/>
    </xf>
    <xf numFmtId="164" fontId="4" fillId="0" borderId="4" xfId="1" applyNumberFormat="1" applyFont="1" applyFill="1" applyBorder="1" applyAlignment="1" applyProtection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right" vertical="center"/>
    </xf>
    <xf numFmtId="164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4" fontId="11" fillId="11" borderId="2" xfId="1" applyNumberFormat="1" applyFont="1" applyFill="1" applyBorder="1" applyAlignment="1" applyProtection="1">
      <alignment horizontal="right" vertical="center"/>
    </xf>
    <xf numFmtId="164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4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4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4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4" fontId="10" fillId="0" borderId="0" xfId="0" applyNumberFormat="1" applyFont="1" applyBorder="1" applyAlignment="1">
      <alignment horizontal="left" vertical="center" readingOrder="1"/>
    </xf>
    <xf numFmtId="16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left" vertical="center" readingOrder="1"/>
    </xf>
    <xf numFmtId="164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4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4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4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0" fillId="0" borderId="0" xfId="0" applyNumberFormat="1" applyFont="1" applyAlignment="1"/>
    <xf numFmtId="4" fontId="11" fillId="12" borderId="16" xfId="2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 readingOrder="1"/>
    </xf>
    <xf numFmtId="4" fontId="10" fillId="0" borderId="17" xfId="2" applyNumberFormat="1" applyFont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4" fontId="8" fillId="14" borderId="12" xfId="0" applyNumberFormat="1" applyFont="1" applyFill="1" applyBorder="1" applyAlignment="1"/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7" workbookViewId="0">
      <selection activeCell="G30" sqref="G30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6" width="13.85546875" style="23" customWidth="1"/>
    <col min="7" max="7" width="18" style="23" customWidth="1"/>
    <col min="8" max="8" width="15.5703125" style="226" customWidth="1"/>
    <col min="9" max="9" width="14" style="23" customWidth="1"/>
    <col min="10" max="10" width="17.42578125" style="23" customWidth="1"/>
    <col min="11" max="11" width="26.140625" style="159" customWidth="1"/>
    <col min="12" max="12" width="8.85546875" style="24"/>
    <col min="13" max="13" width="22.28515625" style="24" bestFit="1" customWidth="1"/>
    <col min="14" max="16384" width="8.85546875" style="24"/>
  </cols>
  <sheetData>
    <row r="1" spans="1:13" x14ac:dyDescent="0.2">
      <c r="A1" s="22" t="s">
        <v>91</v>
      </c>
      <c r="B1" s="22"/>
      <c r="C1" s="22"/>
      <c r="D1" s="22"/>
      <c r="E1" s="22"/>
      <c r="F1" s="22"/>
      <c r="G1" s="22"/>
      <c r="H1" s="22"/>
      <c r="J1" s="22"/>
      <c r="K1" s="22"/>
    </row>
    <row r="2" spans="1:13" x14ac:dyDescent="0.2">
      <c r="A2" s="265" t="s">
        <v>251</v>
      </c>
      <c r="B2" s="266"/>
      <c r="C2" s="266"/>
      <c r="D2" s="266"/>
      <c r="E2" s="266"/>
      <c r="F2" s="266"/>
      <c r="G2" s="266"/>
      <c r="H2" s="225"/>
      <c r="J2" s="24"/>
      <c r="K2" s="160"/>
    </row>
    <row r="3" spans="1:13" ht="13.15" customHeight="1" x14ac:dyDescent="0.2">
      <c r="A3" s="267" t="s">
        <v>252</v>
      </c>
      <c r="B3" s="267"/>
      <c r="C3" s="267"/>
      <c r="D3" s="267"/>
      <c r="E3" s="267"/>
      <c r="F3" s="24"/>
      <c r="G3" s="24"/>
      <c r="H3" s="225"/>
      <c r="J3" s="24"/>
      <c r="K3" s="160"/>
    </row>
    <row r="4" spans="1:13" x14ac:dyDescent="0.2">
      <c r="A4" s="265" t="s">
        <v>253</v>
      </c>
      <c r="B4" s="266"/>
      <c r="C4" s="266"/>
      <c r="D4" s="266"/>
      <c r="E4" s="266"/>
      <c r="F4" s="266"/>
      <c r="G4" s="266"/>
      <c r="H4" s="225"/>
      <c r="J4" s="24"/>
      <c r="K4" s="160"/>
    </row>
    <row r="6" spans="1:13" s="23" customFormat="1" ht="21.6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3" s="23" customFormat="1" ht="21.6" customHeight="1" x14ac:dyDescent="0.2">
      <c r="A7" s="257" t="s">
        <v>268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13" s="23" customFormat="1" ht="21.6" customHeight="1" x14ac:dyDescent="0.2">
      <c r="A8" s="257" t="s">
        <v>92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</row>
    <row r="9" spans="1:13" s="23" customFormat="1" ht="23.25" customHeight="1" x14ac:dyDescent="0.2">
      <c r="A9" s="257" t="s">
        <v>223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3" s="240" customFormat="1" ht="9" customHeight="1" x14ac:dyDescent="0.2">
      <c r="A10" s="25"/>
      <c r="B10" s="26"/>
      <c r="C10" s="26"/>
      <c r="D10" s="26"/>
      <c r="E10" s="26"/>
    </row>
    <row r="11" spans="1:13" s="23" customFormat="1" ht="42" customHeight="1" x14ac:dyDescent="0.2">
      <c r="A11" s="262" t="s">
        <v>181</v>
      </c>
      <c r="B11" s="263"/>
      <c r="C11" s="263"/>
      <c r="D11" s="263"/>
      <c r="E11" s="264"/>
      <c r="F11" s="191" t="s">
        <v>269</v>
      </c>
      <c r="G11" s="191" t="s">
        <v>256</v>
      </c>
      <c r="H11" s="191" t="s">
        <v>257</v>
      </c>
      <c r="I11" s="191" t="s">
        <v>270</v>
      </c>
      <c r="J11" s="191" t="s">
        <v>233</v>
      </c>
      <c r="K11" s="191" t="s">
        <v>250</v>
      </c>
    </row>
    <row r="12" spans="1:13" s="183" customFormat="1" ht="19.899999999999999" customHeight="1" x14ac:dyDescent="0.2">
      <c r="A12" s="276" t="s">
        <v>182</v>
      </c>
      <c r="B12" s="277"/>
      <c r="C12" s="277"/>
      <c r="D12" s="277"/>
      <c r="E12" s="278"/>
      <c r="F12" s="186">
        <v>1</v>
      </c>
      <c r="G12" s="187">
        <v>2</v>
      </c>
      <c r="H12" s="187">
        <v>3</v>
      </c>
      <c r="I12" s="187">
        <v>4</v>
      </c>
      <c r="J12" s="186">
        <v>5</v>
      </c>
      <c r="K12" s="186">
        <v>6</v>
      </c>
    </row>
    <row r="13" spans="1:13" s="181" customFormat="1" ht="17.25" customHeight="1" x14ac:dyDescent="0.2">
      <c r="A13" s="273" t="s">
        <v>93</v>
      </c>
      <c r="B13" s="261"/>
      <c r="C13" s="261"/>
      <c r="D13" s="261"/>
      <c r="E13" s="274"/>
      <c r="F13" s="27">
        <f>F14+F15</f>
        <v>885909.48</v>
      </c>
      <c r="G13" s="27">
        <f>G14+G15</f>
        <v>1002133.6500000001</v>
      </c>
      <c r="H13" s="27">
        <f>+H14+H15</f>
        <v>0</v>
      </c>
      <c r="I13" s="27">
        <f>I14+I15</f>
        <v>905879.76000000013</v>
      </c>
      <c r="J13" s="27">
        <f>ROUND(I13/F13*100,2)</f>
        <v>102.25</v>
      </c>
      <c r="K13" s="27"/>
      <c r="M13" s="249"/>
    </row>
    <row r="14" spans="1:13" s="181" customFormat="1" ht="19.899999999999999" customHeight="1" x14ac:dyDescent="0.2">
      <c r="A14" s="272" t="s">
        <v>224</v>
      </c>
      <c r="B14" s="261"/>
      <c r="C14" s="261"/>
      <c r="D14" s="261"/>
      <c r="E14" s="274"/>
      <c r="F14" s="188">
        <f>'opći po ekonomskoj'!C13</f>
        <v>885909.48</v>
      </c>
      <c r="G14" s="188">
        <f>'opći po ekonomskoj'!D13</f>
        <v>1002133.6500000001</v>
      </c>
      <c r="H14" s="189">
        <f>+'opći po ekonomskoj'!E13</f>
        <v>0</v>
      </c>
      <c r="I14" s="188">
        <f>'opći po ekonomskoj'!F13</f>
        <v>905879.76000000013</v>
      </c>
      <c r="J14" s="188">
        <f t="shared" ref="J14:J17" si="0">ROUND(I14/F14*100,2)</f>
        <v>102.25</v>
      </c>
      <c r="K14" s="27"/>
    </row>
    <row r="15" spans="1:13" s="181" customFormat="1" ht="19.899999999999999" customHeight="1" x14ac:dyDescent="0.2">
      <c r="A15" s="275" t="s">
        <v>225</v>
      </c>
      <c r="B15" s="274"/>
      <c r="C15" s="274"/>
      <c r="D15" s="274"/>
      <c r="E15" s="274"/>
      <c r="F15" s="188">
        <f>'opći po ekonomskoj'!C26</f>
        <v>0</v>
      </c>
      <c r="G15" s="188">
        <f>'opći po ekonomskoj'!D26</f>
        <v>0</v>
      </c>
      <c r="H15" s="189">
        <f t="shared" ref="H15" si="1">SUM(G15)</f>
        <v>0</v>
      </c>
      <c r="I15" s="188">
        <f>'opći po ekonomskoj'!F26</f>
        <v>0</v>
      </c>
      <c r="J15" s="188"/>
      <c r="K15" s="27"/>
    </row>
    <row r="16" spans="1:13" s="181" customFormat="1" ht="19.899999999999999" customHeight="1" x14ac:dyDescent="0.2">
      <c r="A16" s="185" t="s">
        <v>95</v>
      </c>
      <c r="B16" s="182"/>
      <c r="C16" s="182"/>
      <c r="D16" s="182"/>
      <c r="E16" s="182"/>
      <c r="F16" s="184">
        <f>F17+F18</f>
        <v>882972.61</v>
      </c>
      <c r="G16" s="184">
        <f>G17+G18</f>
        <v>1009868.43</v>
      </c>
      <c r="H16" s="27">
        <f>+H17+H18</f>
        <v>0</v>
      </c>
      <c r="I16" s="184">
        <f>I17+I18</f>
        <v>977761.72000000009</v>
      </c>
      <c r="J16" s="184">
        <f t="shared" si="0"/>
        <v>110.74</v>
      </c>
      <c r="K16" s="27"/>
    </row>
    <row r="17" spans="1:13" s="181" customFormat="1" ht="19.899999999999999" customHeight="1" x14ac:dyDescent="0.2">
      <c r="A17" s="272" t="s">
        <v>226</v>
      </c>
      <c r="B17" s="261"/>
      <c r="C17" s="261"/>
      <c r="D17" s="261"/>
      <c r="E17" s="261"/>
      <c r="F17" s="189">
        <f>'opći po ekonomskoj'!C33</f>
        <v>879949</v>
      </c>
      <c r="G17" s="189">
        <f>'opći po ekonomskoj'!D33</f>
        <v>1003882.56</v>
      </c>
      <c r="H17" s="189">
        <f>+'opći po ekonomskoj'!E33</f>
        <v>0</v>
      </c>
      <c r="I17" s="189">
        <f>'opći po ekonomskoj'!F33</f>
        <v>973645.3</v>
      </c>
      <c r="J17" s="189">
        <f t="shared" si="0"/>
        <v>110.65</v>
      </c>
      <c r="K17" s="27"/>
    </row>
    <row r="18" spans="1:13" s="181" customFormat="1" ht="19.899999999999999" customHeight="1" x14ac:dyDescent="0.2">
      <c r="A18" s="275" t="s">
        <v>227</v>
      </c>
      <c r="B18" s="274"/>
      <c r="C18" s="274"/>
      <c r="D18" s="274"/>
      <c r="E18" s="274"/>
      <c r="F18" s="189">
        <f>'opći po ekonomskoj'!C50</f>
        <v>3023.6099999999997</v>
      </c>
      <c r="G18" s="189">
        <f>'opći po ekonomskoj'!D50</f>
        <v>5985.869999999999</v>
      </c>
      <c r="H18" s="189">
        <f>+'opći po ekonomskoj'!E50</f>
        <v>0</v>
      </c>
      <c r="I18" s="189">
        <f>'opći po ekonomskoj'!F50</f>
        <v>4116.42</v>
      </c>
      <c r="J18" s="189"/>
      <c r="K18" s="27"/>
    </row>
    <row r="19" spans="1:13" s="181" customFormat="1" ht="19.899999999999999" customHeight="1" x14ac:dyDescent="0.2">
      <c r="A19" s="260" t="s">
        <v>97</v>
      </c>
      <c r="B19" s="261"/>
      <c r="C19" s="261"/>
      <c r="D19" s="261"/>
      <c r="E19" s="261"/>
      <c r="F19" s="27">
        <f>+F13-F16</f>
        <v>2936.8699999999953</v>
      </c>
      <c r="G19" s="27">
        <f>+G13-G16</f>
        <v>-7734.7799999999115</v>
      </c>
      <c r="H19" s="27">
        <f>+H13-H16</f>
        <v>0</v>
      </c>
      <c r="I19" s="27">
        <f>+I13-I16</f>
        <v>-71881.959999999963</v>
      </c>
      <c r="J19" s="27"/>
      <c r="K19" s="27"/>
    </row>
    <row r="20" spans="1:13" s="181" customFormat="1" ht="19.899999999999999" customHeight="1" x14ac:dyDescent="0.2">
      <c r="A20" s="257"/>
      <c r="B20" s="258"/>
      <c r="C20" s="258"/>
      <c r="D20" s="258"/>
      <c r="E20" s="258"/>
      <c r="F20" s="259"/>
      <c r="G20" s="259"/>
      <c r="H20" s="259"/>
      <c r="I20" s="259"/>
    </row>
    <row r="21" spans="1:13" s="240" customFormat="1" ht="19.899999999999999" customHeight="1" x14ac:dyDescent="0.2">
      <c r="A21" s="257"/>
      <c r="B21" s="258"/>
      <c r="C21" s="258"/>
      <c r="D21" s="258"/>
      <c r="E21" s="258"/>
      <c r="F21" s="259"/>
      <c r="G21" s="259"/>
      <c r="H21" s="259"/>
      <c r="I21" s="259"/>
    </row>
    <row r="22" spans="1:13" s="181" customFormat="1" ht="27.75" customHeight="1" x14ac:dyDescent="0.2">
      <c r="A22" s="276" t="s">
        <v>183</v>
      </c>
      <c r="B22" s="277"/>
      <c r="C22" s="277"/>
      <c r="D22" s="277"/>
      <c r="E22" s="278"/>
      <c r="F22" s="187">
        <v>1</v>
      </c>
      <c r="G22" s="187">
        <v>2</v>
      </c>
      <c r="H22" s="187">
        <v>3</v>
      </c>
      <c r="I22" s="187">
        <v>4</v>
      </c>
      <c r="J22" s="187">
        <v>5</v>
      </c>
      <c r="K22" s="187">
        <v>6</v>
      </c>
    </row>
    <row r="23" spans="1:13" s="181" customFormat="1" ht="19.899999999999999" customHeight="1" x14ac:dyDescent="0.2">
      <c r="A23" s="272" t="s">
        <v>228</v>
      </c>
      <c r="B23" s="261"/>
      <c r="C23" s="261"/>
      <c r="D23" s="261"/>
      <c r="E23" s="261"/>
      <c r="F23" s="190">
        <v>0</v>
      </c>
      <c r="G23" s="190">
        <v>0</v>
      </c>
      <c r="H23" s="190">
        <f>SUM(G23)</f>
        <v>0</v>
      </c>
      <c r="I23" s="190">
        <v>0</v>
      </c>
      <c r="J23" s="188"/>
      <c r="K23" s="247"/>
      <c r="L23" s="248">
        <f>M20</f>
        <v>0</v>
      </c>
    </row>
    <row r="24" spans="1:13" s="181" customFormat="1" ht="19.899999999999999" customHeight="1" x14ac:dyDescent="0.2">
      <c r="A24" s="272" t="s">
        <v>229</v>
      </c>
      <c r="B24" s="261"/>
      <c r="C24" s="261"/>
      <c r="D24" s="261"/>
      <c r="E24" s="261"/>
      <c r="F24" s="190">
        <v>0</v>
      </c>
      <c r="G24" s="190">
        <v>0</v>
      </c>
      <c r="H24" s="190">
        <f t="shared" ref="H24:H25" si="2">SUM(G24)</f>
        <v>0</v>
      </c>
      <c r="I24" s="190">
        <v>0</v>
      </c>
      <c r="J24" s="188"/>
      <c r="K24" s="188"/>
    </row>
    <row r="25" spans="1:13" s="181" customFormat="1" ht="19.899999999999999" customHeight="1" x14ac:dyDescent="0.2">
      <c r="A25" s="268" t="s">
        <v>230</v>
      </c>
      <c r="B25" s="269"/>
      <c r="C25" s="269"/>
      <c r="D25" s="269"/>
      <c r="E25" s="270"/>
      <c r="F25" s="245">
        <f>F23-F24</f>
        <v>0</v>
      </c>
      <c r="G25" s="245">
        <f>G23-G24</f>
        <v>0</v>
      </c>
      <c r="H25" s="245">
        <f t="shared" si="2"/>
        <v>0</v>
      </c>
      <c r="I25" s="245">
        <f>I23-I24</f>
        <v>0</v>
      </c>
      <c r="J25" s="246"/>
      <c r="K25" s="246"/>
    </row>
    <row r="26" spans="1:13" s="181" customFormat="1" ht="19.899999999999999" customHeight="1" x14ac:dyDescent="0.2">
      <c r="A26" s="268" t="s">
        <v>231</v>
      </c>
      <c r="B26" s="271"/>
      <c r="C26" s="271"/>
      <c r="D26" s="271"/>
      <c r="E26" s="271"/>
      <c r="F26" s="349">
        <v>0</v>
      </c>
      <c r="G26" s="245">
        <v>0</v>
      </c>
      <c r="H26" s="245">
        <v>0</v>
      </c>
      <c r="I26" s="245">
        <v>0</v>
      </c>
      <c r="J26" s="246"/>
      <c r="K26" s="246"/>
    </row>
    <row r="27" spans="1:13" s="181" customFormat="1" ht="19.899999999999999" customHeight="1" x14ac:dyDescent="0.2">
      <c r="A27" s="268" t="s">
        <v>232</v>
      </c>
      <c r="B27" s="271"/>
      <c r="C27" s="271"/>
      <c r="D27" s="271"/>
      <c r="E27" s="271"/>
      <c r="F27" s="349">
        <v>0</v>
      </c>
      <c r="G27" s="245">
        <f t="shared" ref="G27:H27" si="3">SUM(G19,G26)</f>
        <v>-7734.7799999999115</v>
      </c>
      <c r="H27" s="245">
        <f t="shared" si="3"/>
        <v>0</v>
      </c>
      <c r="I27" s="245">
        <f>+I26+I19</f>
        <v>-71881.959999999963</v>
      </c>
      <c r="J27" s="246"/>
      <c r="K27" s="246"/>
      <c r="M27" s="249"/>
    </row>
    <row r="28" spans="1:13" x14ac:dyDescent="0.2">
      <c r="A28" s="28"/>
      <c r="B28" s="26"/>
      <c r="C28" s="26"/>
      <c r="D28" s="26"/>
      <c r="E28" s="26"/>
    </row>
    <row r="29" spans="1:13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3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3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opLeftCell="A34" zoomScale="110" zoomScaleNormal="110" workbookViewId="0">
      <selection activeCell="D39" sqref="D39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3" width="10.7109375" style="129" customWidth="1"/>
    <col min="4" max="6" width="15" style="129" customWidth="1"/>
    <col min="7" max="7" width="15" style="207" customWidth="1"/>
    <col min="8" max="8" width="15" style="193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91</v>
      </c>
      <c r="B1" s="22"/>
      <c r="C1" s="22"/>
      <c r="D1" s="22"/>
      <c r="E1" s="22"/>
      <c r="F1" s="22"/>
      <c r="G1" s="192"/>
    </row>
    <row r="2" spans="1:8" ht="12.75" x14ac:dyDescent="0.2">
      <c r="A2" s="265" t="s">
        <v>251</v>
      </c>
      <c r="B2" s="266"/>
      <c r="C2" s="266"/>
      <c r="D2" s="266"/>
      <c r="E2" s="266"/>
      <c r="F2" s="266"/>
      <c r="G2" s="266"/>
      <c r="H2" s="266"/>
    </row>
    <row r="3" spans="1:8" ht="12.75" customHeight="1" x14ac:dyDescent="0.2">
      <c r="A3" s="267" t="s">
        <v>252</v>
      </c>
      <c r="B3" s="267"/>
      <c r="C3" s="267"/>
      <c r="D3" s="267"/>
      <c r="E3" s="267"/>
      <c r="F3" s="267"/>
      <c r="G3" s="222"/>
      <c r="H3" s="222"/>
    </row>
    <row r="4" spans="1:8" ht="12.75" customHeight="1" x14ac:dyDescent="0.2">
      <c r="A4" s="265" t="s">
        <v>253</v>
      </c>
      <c r="B4" s="266"/>
      <c r="C4" s="266"/>
      <c r="D4" s="266"/>
      <c r="E4" s="266"/>
      <c r="F4" s="266"/>
      <c r="G4" s="266"/>
      <c r="H4" s="266"/>
    </row>
    <row r="5" spans="1:8" ht="12.75" x14ac:dyDescent="0.2">
      <c r="A5" s="178"/>
      <c r="B5" s="179"/>
      <c r="C5" s="179"/>
      <c r="D5" s="179"/>
      <c r="E5" s="225"/>
      <c r="F5" s="179"/>
      <c r="G5" s="179"/>
    </row>
    <row r="6" spans="1:8" ht="12.75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</row>
    <row r="7" spans="1:8" ht="12.75" customHeight="1" x14ac:dyDescent="0.2">
      <c r="A7" s="257" t="str">
        <f>'OPĆI DIO'!A7:J7</f>
        <v>ZA RAZDOBLJE 1.1.- 31.12.2025.</v>
      </c>
      <c r="B7" s="257"/>
      <c r="C7" s="257"/>
      <c r="D7" s="257"/>
      <c r="E7" s="257"/>
      <c r="F7" s="257"/>
      <c r="G7" s="257"/>
      <c r="H7" s="257"/>
    </row>
    <row r="9" spans="1:8" s="100" customFormat="1" x14ac:dyDescent="0.2">
      <c r="A9" s="281" t="s">
        <v>155</v>
      </c>
      <c r="B9" s="281"/>
      <c r="C9" s="281"/>
      <c r="D9" s="281"/>
      <c r="E9" s="281"/>
      <c r="F9" s="281"/>
      <c r="G9" s="281"/>
      <c r="H9" s="281"/>
    </row>
    <row r="10" spans="1:8" s="77" customFormat="1" x14ac:dyDescent="0.2">
      <c r="C10" s="128"/>
      <c r="D10" s="128"/>
      <c r="E10" s="128"/>
      <c r="F10" s="128"/>
      <c r="G10" s="194"/>
      <c r="H10" s="195"/>
    </row>
    <row r="11" spans="1:8" s="77" customFormat="1" ht="57.6" customHeight="1" x14ac:dyDescent="0.2">
      <c r="A11" s="78" t="s">
        <v>184</v>
      </c>
      <c r="B11" s="78" t="s">
        <v>154</v>
      </c>
      <c r="C11" s="61" t="s">
        <v>267</v>
      </c>
      <c r="D11" s="61" t="s">
        <v>256</v>
      </c>
      <c r="E11" s="61" t="s">
        <v>257</v>
      </c>
      <c r="F11" s="61" t="s">
        <v>262</v>
      </c>
      <c r="G11" s="196" t="s">
        <v>99</v>
      </c>
      <c r="H11" s="196" t="s">
        <v>99</v>
      </c>
    </row>
    <row r="12" spans="1:8" s="131" customFormat="1" ht="11.25" customHeight="1" x14ac:dyDescent="0.15">
      <c r="A12" s="279">
        <v>1</v>
      </c>
      <c r="B12" s="280"/>
      <c r="C12" s="132">
        <v>2</v>
      </c>
      <c r="D12" s="132">
        <v>3</v>
      </c>
      <c r="E12" s="132">
        <v>4</v>
      </c>
      <c r="F12" s="132">
        <v>5</v>
      </c>
      <c r="G12" s="197" t="s">
        <v>211</v>
      </c>
      <c r="H12" s="197" t="s">
        <v>249</v>
      </c>
    </row>
    <row r="13" spans="1:8" s="130" customFormat="1" ht="21.75" customHeight="1" x14ac:dyDescent="0.2">
      <c r="A13" s="133">
        <v>6</v>
      </c>
      <c r="B13" s="134" t="s">
        <v>116</v>
      </c>
      <c r="C13" s="135">
        <f>C14+C19+C21+C24</f>
        <v>885909.48</v>
      </c>
      <c r="D13" s="135">
        <f>D14+D19+D21+D24</f>
        <v>1002133.6500000001</v>
      </c>
      <c r="E13" s="135">
        <f>+E14+E19+E21+E24</f>
        <v>0</v>
      </c>
      <c r="F13" s="135">
        <f>F14+F19+F21+F24</f>
        <v>905879.76000000013</v>
      </c>
      <c r="G13" s="198">
        <f t="shared" ref="G13:G29" si="0">ROUND(F13/C13*100,2)</f>
        <v>102.25</v>
      </c>
      <c r="H13" s="198">
        <f>ROUND(F13/D13*100,2)</f>
        <v>90.4</v>
      </c>
    </row>
    <row r="14" spans="1:8" s="80" customFormat="1" ht="21.75" customHeight="1" x14ac:dyDescent="0.2">
      <c r="A14" s="79">
        <v>63</v>
      </c>
      <c r="B14" s="211" t="s">
        <v>117</v>
      </c>
      <c r="C14" s="212">
        <f>SUM(C15:C18)</f>
        <v>840092.82000000007</v>
      </c>
      <c r="D14" s="212">
        <f>SUM(D15:D18)</f>
        <v>952838.22000000009</v>
      </c>
      <c r="E14" s="212">
        <f>+E15+E16+E17+E18</f>
        <v>0</v>
      </c>
      <c r="F14" s="212">
        <f>+F15+F16+F17+F18</f>
        <v>859757.58000000007</v>
      </c>
      <c r="G14" s="213">
        <f t="shared" si="0"/>
        <v>102.34</v>
      </c>
      <c r="H14" s="213">
        <f>ROUND(F14/D14*100,2)</f>
        <v>90.23</v>
      </c>
    </row>
    <row r="15" spans="1:8" s="83" customFormat="1" ht="21.75" customHeight="1" x14ac:dyDescent="0.2">
      <c r="A15" s="81">
        <v>634</v>
      </c>
      <c r="B15" s="82" t="s">
        <v>186</v>
      </c>
      <c r="C15" s="136">
        <v>230.15</v>
      </c>
      <c r="D15" s="136">
        <f>'prihodi programska'!D29</f>
        <v>0</v>
      </c>
      <c r="E15" s="136">
        <f>'prihodi programska'!E29</f>
        <v>0</v>
      </c>
      <c r="F15" s="136">
        <f>'prihodi programska'!F29</f>
        <v>350</v>
      </c>
      <c r="G15" s="213">
        <v>0</v>
      </c>
      <c r="H15" s="199" t="e">
        <f>ROUND(F15/D15*100,2)</f>
        <v>#DIV/0!</v>
      </c>
    </row>
    <row r="16" spans="1:8" s="83" customFormat="1" ht="21.75" customHeight="1" x14ac:dyDescent="0.2">
      <c r="A16" s="81">
        <v>636</v>
      </c>
      <c r="B16" s="82" t="s">
        <v>118</v>
      </c>
      <c r="C16" s="243">
        <v>827796.54</v>
      </c>
      <c r="D16" s="136">
        <f>'prihodi programska'!D31</f>
        <v>928526.22000000009</v>
      </c>
      <c r="E16" s="136">
        <f>'prihodi programska'!E31</f>
        <v>0</v>
      </c>
      <c r="F16" s="136">
        <f>'prihodi programska'!F31</f>
        <v>835095.58000000007</v>
      </c>
      <c r="G16" s="199">
        <f t="shared" si="0"/>
        <v>100.88</v>
      </c>
      <c r="H16" s="199">
        <f t="shared" ref="H16:H25" si="1">ROUND(F16/D16*100,2)</f>
        <v>89.94</v>
      </c>
    </row>
    <row r="17" spans="1:9" s="83" customFormat="1" ht="21.75" customHeight="1" x14ac:dyDescent="0.2">
      <c r="A17" s="81">
        <v>638</v>
      </c>
      <c r="B17" s="82" t="s">
        <v>160</v>
      </c>
      <c r="C17" s="136">
        <v>0</v>
      </c>
      <c r="D17" s="136">
        <f>'prihodi programska'!D35</f>
        <v>0</v>
      </c>
      <c r="E17" s="136">
        <f>'prihodi programska'!E35</f>
        <v>0</v>
      </c>
      <c r="F17" s="136">
        <f>'prihodi programska'!F35</f>
        <v>0</v>
      </c>
      <c r="G17" s="199">
        <v>0</v>
      </c>
      <c r="H17" s="199">
        <v>0</v>
      </c>
    </row>
    <row r="18" spans="1:9" s="83" customFormat="1" ht="21.75" customHeight="1" x14ac:dyDescent="0.2">
      <c r="A18" s="81">
        <v>639</v>
      </c>
      <c r="B18" s="82" t="s">
        <v>119</v>
      </c>
      <c r="C18" s="243">
        <v>12066.13</v>
      </c>
      <c r="D18" s="136">
        <f>'prihodi programska'!D37+'prihodi programska'!D50</f>
        <v>24312</v>
      </c>
      <c r="E18" s="136">
        <f>'prihodi programska'!E37+'prihodi programska'!E50</f>
        <v>0</v>
      </c>
      <c r="F18" s="136">
        <f>'prihodi programska'!F37+'prihodi programska'!F50</f>
        <v>24312</v>
      </c>
      <c r="G18" s="199">
        <f t="shared" si="0"/>
        <v>201.49</v>
      </c>
      <c r="H18" s="199">
        <f t="shared" si="1"/>
        <v>100</v>
      </c>
    </row>
    <row r="19" spans="1:9" s="86" customFormat="1" ht="21.75" customHeight="1" x14ac:dyDescent="0.2">
      <c r="A19" s="84">
        <v>65</v>
      </c>
      <c r="B19" s="85" t="s">
        <v>120</v>
      </c>
      <c r="C19" s="137">
        <f>C20</f>
        <v>5286.97</v>
      </c>
      <c r="D19" s="137">
        <f>D20</f>
        <v>4308.63</v>
      </c>
      <c r="E19" s="137">
        <f t="shared" ref="E19:F19" si="2">E20</f>
        <v>0</v>
      </c>
      <c r="F19" s="137">
        <f t="shared" si="2"/>
        <v>1023.88</v>
      </c>
      <c r="G19" s="199">
        <f t="shared" si="0"/>
        <v>19.37</v>
      </c>
      <c r="H19" s="200">
        <f t="shared" si="1"/>
        <v>23.76</v>
      </c>
    </row>
    <row r="20" spans="1:9" s="83" customFormat="1" ht="21.75" customHeight="1" x14ac:dyDescent="0.2">
      <c r="A20" s="87">
        <v>652</v>
      </c>
      <c r="B20" s="88" t="s">
        <v>144</v>
      </c>
      <c r="C20" s="243">
        <v>5286.97</v>
      </c>
      <c r="D20" s="136">
        <f>'prihodi programska'!D26</f>
        <v>4308.63</v>
      </c>
      <c r="E20" s="136">
        <f>'prihodi programska'!E25</f>
        <v>0</v>
      </c>
      <c r="F20" s="136">
        <f>'prihodi programska'!F25</f>
        <v>1023.88</v>
      </c>
      <c r="G20" s="199">
        <f t="shared" si="0"/>
        <v>19.37</v>
      </c>
      <c r="H20" s="199">
        <f t="shared" si="1"/>
        <v>23.76</v>
      </c>
    </row>
    <row r="21" spans="1:9" s="86" customFormat="1" ht="21.75" customHeight="1" x14ac:dyDescent="0.2">
      <c r="A21" s="89">
        <v>66</v>
      </c>
      <c r="B21" s="90" t="s">
        <v>121</v>
      </c>
      <c r="C21" s="137">
        <f>SUM(C22:C23)</f>
        <v>480</v>
      </c>
      <c r="D21" s="137">
        <f>SUM(D22:D23)</f>
        <v>2561.79</v>
      </c>
      <c r="E21" s="137">
        <f t="shared" ref="E21:F21" si="3">SUM(E22:E23)</f>
        <v>0</v>
      </c>
      <c r="F21" s="137">
        <f t="shared" si="3"/>
        <v>3295</v>
      </c>
      <c r="G21" s="199">
        <f t="shared" si="0"/>
        <v>686.46</v>
      </c>
      <c r="H21" s="200">
        <f t="shared" si="1"/>
        <v>128.62</v>
      </c>
    </row>
    <row r="22" spans="1:9" s="83" customFormat="1" ht="21.75" customHeight="1" x14ac:dyDescent="0.2">
      <c r="A22" s="87">
        <v>661</v>
      </c>
      <c r="B22" s="91" t="s">
        <v>122</v>
      </c>
      <c r="C22" s="243">
        <v>0</v>
      </c>
      <c r="D22" s="136">
        <f>'prihodi programska'!D20</f>
        <v>1500</v>
      </c>
      <c r="E22" s="136">
        <f>'prihodi programska'!E20</f>
        <v>0</v>
      </c>
      <c r="F22" s="136">
        <f>'prihodi programska'!F20</f>
        <v>864.5</v>
      </c>
      <c r="G22" s="199">
        <v>0</v>
      </c>
      <c r="H22" s="199">
        <f t="shared" si="1"/>
        <v>57.63</v>
      </c>
      <c r="I22" s="169"/>
    </row>
    <row r="23" spans="1:9" s="83" customFormat="1" ht="21.75" customHeight="1" x14ac:dyDescent="0.2">
      <c r="A23" s="87">
        <v>663</v>
      </c>
      <c r="B23" s="91" t="s">
        <v>123</v>
      </c>
      <c r="C23" s="243">
        <v>480</v>
      </c>
      <c r="D23" s="136">
        <f>'prihodi programska'!D41</f>
        <v>1061.79</v>
      </c>
      <c r="E23" s="136">
        <f>'prihodi programska'!E41</f>
        <v>0</v>
      </c>
      <c r="F23" s="136">
        <f>'prihodi programska'!F41</f>
        <v>2430.5</v>
      </c>
      <c r="G23" s="199">
        <f t="shared" si="0"/>
        <v>506.35</v>
      </c>
      <c r="H23" s="199">
        <f t="shared" si="1"/>
        <v>228.91</v>
      </c>
    </row>
    <row r="24" spans="1:9" s="94" customFormat="1" ht="21.75" customHeight="1" x14ac:dyDescent="0.2">
      <c r="A24" s="92">
        <v>67</v>
      </c>
      <c r="B24" s="93" t="s">
        <v>124</v>
      </c>
      <c r="C24" s="138">
        <f>C25</f>
        <v>40049.69</v>
      </c>
      <c r="D24" s="138">
        <f>D25</f>
        <v>42425.01</v>
      </c>
      <c r="E24" s="138">
        <f t="shared" ref="E24:F24" si="4">E25</f>
        <v>0</v>
      </c>
      <c r="F24" s="138">
        <f t="shared" si="4"/>
        <v>41803.300000000003</v>
      </c>
      <c r="G24" s="199">
        <f t="shared" si="0"/>
        <v>104.38</v>
      </c>
      <c r="H24" s="200">
        <f t="shared" si="1"/>
        <v>98.53</v>
      </c>
    </row>
    <row r="25" spans="1:9" s="97" customFormat="1" ht="21.75" customHeight="1" x14ac:dyDescent="0.2">
      <c r="A25" s="95">
        <v>671</v>
      </c>
      <c r="B25" s="96" t="s">
        <v>125</v>
      </c>
      <c r="C25" s="139">
        <v>40049.69</v>
      </c>
      <c r="D25" s="136">
        <f>'prihodi programska'!D14+'prihodi programska'!D54</f>
        <v>42425.01</v>
      </c>
      <c r="E25" s="136">
        <f>'prihodi programska'!E14+'prihodi programska'!E54</f>
        <v>0</v>
      </c>
      <c r="F25" s="136">
        <f>'prihodi programska'!F14+'prihodi programska'!F54</f>
        <v>41803.300000000003</v>
      </c>
      <c r="G25" s="199">
        <f t="shared" si="0"/>
        <v>104.38</v>
      </c>
      <c r="H25" s="199">
        <f t="shared" si="1"/>
        <v>98.53</v>
      </c>
      <c r="I25" s="176"/>
    </row>
    <row r="26" spans="1:9" s="109" customFormat="1" ht="21.75" customHeight="1" x14ac:dyDescent="0.2">
      <c r="A26" s="98">
        <v>7</v>
      </c>
      <c r="B26" s="99" t="s">
        <v>126</v>
      </c>
      <c r="C26" s="154">
        <f t="shared" ref="C26:F27" si="5">C27</f>
        <v>0</v>
      </c>
      <c r="D26" s="154">
        <f t="shared" si="5"/>
        <v>0</v>
      </c>
      <c r="E26" s="154">
        <f t="shared" ref="E26:E28" si="6">SUM(D26)</f>
        <v>0</v>
      </c>
      <c r="F26" s="154">
        <f t="shared" si="5"/>
        <v>0</v>
      </c>
      <c r="G26" s="201">
        <v>0</v>
      </c>
      <c r="H26" s="198">
        <v>0</v>
      </c>
      <c r="I26" s="175"/>
    </row>
    <row r="27" spans="1:9" s="103" customFormat="1" ht="21.75" customHeight="1" x14ac:dyDescent="0.2">
      <c r="A27" s="101">
        <v>72</v>
      </c>
      <c r="B27" s="102" t="s">
        <v>127</v>
      </c>
      <c r="C27" s="140">
        <f t="shared" si="5"/>
        <v>0</v>
      </c>
      <c r="D27" s="140">
        <f t="shared" si="5"/>
        <v>0</v>
      </c>
      <c r="E27" s="140">
        <f t="shared" si="6"/>
        <v>0</v>
      </c>
      <c r="F27" s="140">
        <f t="shared" si="5"/>
        <v>0</v>
      </c>
      <c r="G27" s="202">
        <v>0</v>
      </c>
      <c r="H27" s="213">
        <v>0</v>
      </c>
    </row>
    <row r="28" spans="1:9" s="106" customFormat="1" ht="21.75" customHeight="1" x14ac:dyDescent="0.2">
      <c r="A28" s="104">
        <v>721</v>
      </c>
      <c r="B28" s="105" t="s">
        <v>128</v>
      </c>
      <c r="C28" s="141">
        <v>0</v>
      </c>
      <c r="D28" s="141">
        <f>'prihodi programska'!D46</f>
        <v>0</v>
      </c>
      <c r="E28" s="141">
        <f t="shared" si="6"/>
        <v>0</v>
      </c>
      <c r="F28" s="141">
        <f>'prihodi programska'!F46</f>
        <v>0</v>
      </c>
      <c r="G28" s="203">
        <v>0</v>
      </c>
      <c r="H28" s="199">
        <v>0</v>
      </c>
    </row>
    <row r="29" spans="1:9" s="109" customFormat="1" ht="21.75" customHeight="1" x14ac:dyDescent="0.2">
      <c r="A29" s="107"/>
      <c r="B29" s="108" t="s">
        <v>129</v>
      </c>
      <c r="C29" s="142">
        <f>C26+C13</f>
        <v>885909.48</v>
      </c>
      <c r="D29" s="142">
        <f>D26+D13</f>
        <v>1002133.6500000001</v>
      </c>
      <c r="E29" s="142">
        <f t="shared" ref="E29:F29" si="7">E26+E13</f>
        <v>0</v>
      </c>
      <c r="F29" s="142">
        <f t="shared" si="7"/>
        <v>905879.76000000013</v>
      </c>
      <c r="G29" s="204">
        <f t="shared" si="0"/>
        <v>102.25</v>
      </c>
      <c r="H29" s="254">
        <f>ROUND(F29/D29*100,2)</f>
        <v>90.4</v>
      </c>
    </row>
    <row r="30" spans="1:9" s="109" customFormat="1" ht="21.75" customHeight="1" x14ac:dyDescent="0.2">
      <c r="A30" s="171"/>
      <c r="C30" s="172"/>
      <c r="D30" s="172"/>
      <c r="E30" s="172"/>
      <c r="F30" s="172"/>
      <c r="G30" s="206"/>
      <c r="H30" s="206"/>
    </row>
    <row r="31" spans="1:9" ht="57" customHeight="1" x14ac:dyDescent="0.2">
      <c r="A31" s="78" t="s">
        <v>184</v>
      </c>
      <c r="B31" s="78" t="s">
        <v>154</v>
      </c>
      <c r="C31" s="61" t="s">
        <v>267</v>
      </c>
      <c r="D31" s="61" t="s">
        <v>256</v>
      </c>
      <c r="E31" s="61" t="s">
        <v>257</v>
      </c>
      <c r="F31" s="61" t="s">
        <v>262</v>
      </c>
      <c r="G31" s="196" t="s">
        <v>99</v>
      </c>
      <c r="H31" s="196" t="s">
        <v>99</v>
      </c>
    </row>
    <row r="32" spans="1:9" ht="11.25" customHeight="1" x14ac:dyDescent="0.2">
      <c r="A32" s="279">
        <v>1</v>
      </c>
      <c r="B32" s="280"/>
      <c r="C32" s="132">
        <v>2</v>
      </c>
      <c r="D32" s="132">
        <v>3</v>
      </c>
      <c r="E32" s="132">
        <v>4</v>
      </c>
      <c r="F32" s="132">
        <v>5</v>
      </c>
      <c r="G32" s="197" t="s">
        <v>211</v>
      </c>
      <c r="H32" s="197" t="s">
        <v>212</v>
      </c>
    </row>
    <row r="33" spans="1:8" s="103" customFormat="1" ht="19.899999999999999" customHeight="1" x14ac:dyDescent="0.2">
      <c r="A33" s="147">
        <v>3</v>
      </c>
      <c r="B33" s="148" t="s">
        <v>132</v>
      </c>
      <c r="C33" s="149">
        <f>C34+C38+C44+C46+C48</f>
        <v>879949</v>
      </c>
      <c r="D33" s="149">
        <f t="shared" ref="D33:F33" si="8">D34+D38+D44+D46+D48</f>
        <v>1003882.56</v>
      </c>
      <c r="E33" s="149">
        <f t="shared" si="8"/>
        <v>0</v>
      </c>
      <c r="F33" s="149">
        <f t="shared" si="8"/>
        <v>973645.3</v>
      </c>
      <c r="G33" s="208">
        <f t="shared" ref="G33:G43" si="9">ROUND(F33/C33*100,2)</f>
        <v>110.65</v>
      </c>
      <c r="H33" s="198">
        <f>ROUND(F33/D33*100,2)</f>
        <v>96.99</v>
      </c>
    </row>
    <row r="34" spans="1:8" s="100" customFormat="1" ht="19.899999999999999" customHeight="1" x14ac:dyDescent="0.2">
      <c r="A34" s="101">
        <v>31</v>
      </c>
      <c r="B34" s="102" t="s">
        <v>133</v>
      </c>
      <c r="C34" s="150">
        <f>SUM(C35:C37)</f>
        <v>767862.6</v>
      </c>
      <c r="D34" s="150">
        <f>SUM(D35:D37)</f>
        <v>861296.57000000007</v>
      </c>
      <c r="E34" s="150">
        <f t="shared" ref="E34:F34" si="10">SUM(E35:E37)</f>
        <v>0</v>
      </c>
      <c r="F34" s="150">
        <f t="shared" si="10"/>
        <v>860382.4</v>
      </c>
      <c r="G34" s="209">
        <f t="shared" si="9"/>
        <v>112.05</v>
      </c>
      <c r="H34" s="213">
        <f>ROUND(F34/D34*100,2)</f>
        <v>99.89</v>
      </c>
    </row>
    <row r="35" spans="1:8" ht="19.899999999999999" customHeight="1" x14ac:dyDescent="0.2">
      <c r="A35" s="104">
        <v>311</v>
      </c>
      <c r="B35" s="151" t="s">
        <v>134</v>
      </c>
      <c r="C35" s="152">
        <v>633731.22</v>
      </c>
      <c r="D35" s="244">
        <f>SUM('rashodi-programska'!C19,'rashodi-programska'!C76,'rashodi-programska'!C135,'rashodi-programska'!C212,'rashodi-programska'!C223,'rashodi-programska'!C243,'rashodi-programska'!C249,'rashodi-programska'!C272,'rashodi-programska'!C284)</f>
        <v>713238.5</v>
      </c>
      <c r="E35" s="244">
        <f>SUM('rashodi-programska'!D19,'rashodi-programska'!D76,'rashodi-programska'!D135,'rashodi-programska'!D212,'rashodi-programska'!D223,'rashodi-programska'!D243,'rashodi-programska'!D249,'rashodi-programska'!D272,'rashodi-programska'!D284)</f>
        <v>0</v>
      </c>
      <c r="F35" s="244">
        <f>SUM('rashodi-programska'!E19,'rashodi-programska'!E76,'rashodi-programska'!E135,'rashodi-programska'!E212,'rashodi-programska'!E223,'rashodi-programska'!E243,'rashodi-programska'!E249,'rashodi-programska'!E272,'rashodi-programska'!E284)</f>
        <v>711426.28999999992</v>
      </c>
      <c r="G35" s="210">
        <f t="shared" si="9"/>
        <v>112.26</v>
      </c>
      <c r="H35" s="256">
        <f t="shared" ref="H35:H47" si="11">ROUND(F35/D35*100,2)</f>
        <v>99.75</v>
      </c>
    </row>
    <row r="36" spans="1:8" ht="19.899999999999999" customHeight="1" x14ac:dyDescent="0.2">
      <c r="A36" s="104">
        <v>312</v>
      </c>
      <c r="B36" s="151" t="s">
        <v>74</v>
      </c>
      <c r="C36" s="152">
        <v>29412.33</v>
      </c>
      <c r="D36" s="152">
        <f>'rashodi-programska'!C23+'rashodi-programska'!C35+'rashodi-programska'!C78+'rashodi-programska'!C137+'rashodi-programska'!C214+'rashodi-programska'!C225+'rashodi-programska'!C251+'rashodi-programska'!C274+'rashodi-programska'!C286</f>
        <v>30730.9</v>
      </c>
      <c r="E36" s="152">
        <f>'rashodi-programska'!D23+'rashodi-programska'!D35+'rashodi-programska'!D78+'rashodi-programska'!D137+'rashodi-programska'!D214+'rashodi-programska'!D225+'rashodi-programska'!D251+'rashodi-programska'!D274+'rashodi-programska'!D286</f>
        <v>0</v>
      </c>
      <c r="F36" s="152">
        <f>'rashodi-programska'!E23+'rashodi-programska'!E35+'rashodi-programska'!E78+'rashodi-programska'!E137+'rashodi-programska'!E214+'rashodi-programska'!E225+'rashodi-programska'!E251+'rashodi-programska'!E274+'rashodi-programska'!E286</f>
        <v>31570.690000000002</v>
      </c>
      <c r="G36" s="210">
        <f t="shared" si="9"/>
        <v>107.34</v>
      </c>
      <c r="H36" s="256">
        <f t="shared" si="11"/>
        <v>102.73</v>
      </c>
    </row>
    <row r="37" spans="1:8" ht="19.899999999999999" customHeight="1" x14ac:dyDescent="0.2">
      <c r="A37" s="104">
        <v>313</v>
      </c>
      <c r="B37" s="151" t="s">
        <v>103</v>
      </c>
      <c r="C37" s="152">
        <v>104719.05</v>
      </c>
      <c r="D37" s="152">
        <f>SUM('rashodi-programska'!C25,'rashodi-programska'!C80,'rashodi-programska'!C139,'rashodi-programska'!C216,'rashodi-programska'!C227,'rashodi-programska'!C245,'rashodi-programska'!C253,'rashodi-programska'!C276,'rashodi-programska'!C288)</f>
        <v>117327.17</v>
      </c>
      <c r="E37" s="152">
        <f>SUM('rashodi-programska'!D25,'rashodi-programska'!D80,'rashodi-programska'!D139,'rashodi-programska'!D216,'rashodi-programska'!D227,'rashodi-programska'!D245,'rashodi-programska'!D253,'rashodi-programska'!D276,'rashodi-programska'!D288)</f>
        <v>0</v>
      </c>
      <c r="F37" s="152">
        <f>SUM('rashodi-programska'!E25,'rashodi-programska'!E80,'rashodi-programska'!E139,'rashodi-programska'!E216,'rashodi-programska'!E227,'rashodi-programska'!E245,'rashodi-programska'!E253,'rashodi-programska'!E276,'rashodi-programska'!E288)</f>
        <v>117385.42</v>
      </c>
      <c r="G37" s="210">
        <f t="shared" si="9"/>
        <v>112.1</v>
      </c>
      <c r="H37" s="256">
        <f t="shared" si="11"/>
        <v>100.05</v>
      </c>
    </row>
    <row r="38" spans="1:8" s="100" customFormat="1" ht="19.899999999999999" customHeight="1" x14ac:dyDescent="0.2">
      <c r="A38" s="101">
        <v>32</v>
      </c>
      <c r="B38" s="102" t="s">
        <v>135</v>
      </c>
      <c r="C38" s="150">
        <f>SUM(C39:C43)</f>
        <v>99740.24000000002</v>
      </c>
      <c r="D38" s="150">
        <f>SUM(D39:D43)</f>
        <v>129743.44</v>
      </c>
      <c r="E38" s="150">
        <f t="shared" ref="E38:F38" si="12">SUM(E39:E43)</f>
        <v>0</v>
      </c>
      <c r="F38" s="150">
        <f t="shared" si="12"/>
        <v>100435.76</v>
      </c>
      <c r="G38" s="210">
        <f t="shared" si="9"/>
        <v>100.7</v>
      </c>
      <c r="H38" s="213">
        <f t="shared" si="11"/>
        <v>77.41</v>
      </c>
    </row>
    <row r="39" spans="1:8" ht="19.899999999999999" customHeight="1" x14ac:dyDescent="0.2">
      <c r="A39" s="104">
        <v>321</v>
      </c>
      <c r="B39" s="151" t="s">
        <v>105</v>
      </c>
      <c r="C39" s="152">
        <v>15829.35</v>
      </c>
      <c r="D39" s="152">
        <f>'rashodi-programska'!C28+'rashodi-programska'!C38+'rashodi-programska'!C83+'rashodi-programska'!C182+'rashodi-programska'!C143+'rashodi-programska'!C279+'rashodi-programska'!C291</f>
        <v>19149.760000000002</v>
      </c>
      <c r="E39" s="152">
        <f>'rashodi-programska'!D28+'rashodi-programska'!D38+'rashodi-programska'!D83+'rashodi-programska'!D182+'rashodi-programska'!D143+'rashodi-programska'!D279+'rashodi-programska'!D291</f>
        <v>0</v>
      </c>
      <c r="F39" s="152">
        <f>'rashodi-programska'!E28+'rashodi-programska'!E38+'rashodi-programska'!E83+'rashodi-programska'!E182+'rashodi-programska'!E143+'rashodi-programska'!E279+'rashodi-programska'!E291</f>
        <v>15615.82</v>
      </c>
      <c r="G39" s="210">
        <f t="shared" si="9"/>
        <v>98.65</v>
      </c>
      <c r="H39" s="256">
        <f t="shared" si="11"/>
        <v>81.55</v>
      </c>
    </row>
    <row r="40" spans="1:8" ht="19.899999999999999" customHeight="1" x14ac:dyDescent="0.2">
      <c r="A40" s="104">
        <v>322</v>
      </c>
      <c r="B40" s="151" t="s">
        <v>106</v>
      </c>
      <c r="C40" s="152">
        <v>56624.28</v>
      </c>
      <c r="D40" s="152">
        <f>'rashodi-programska'!C43+'rashodi-programska'!C86+'rashodi-programska'!C114+'rashodi-programska'!C145+'rashodi-programska'!C184+'rashodi-programska'!C238+'rashodi-programska'!C262+'rashodi-programska'!C267</f>
        <v>69423.06</v>
      </c>
      <c r="E40" s="152">
        <f>'rashodi-programska'!D43+'rashodi-programska'!D86+'rashodi-programska'!D114+'rashodi-programska'!D145+'rashodi-programska'!D184+'rashodi-programska'!D238+'rashodi-programska'!D262+'rashodi-programska'!D267</f>
        <v>0</v>
      </c>
      <c r="F40" s="152">
        <f>'rashodi-programska'!E43+'rashodi-programska'!E86+'rashodi-programska'!E114+'rashodi-programska'!E145+'rashodi-programska'!E184+'rashodi-programska'!E238+'rashodi-programska'!E262+'rashodi-programska'!E267</f>
        <v>61572.659999999996</v>
      </c>
      <c r="G40" s="210">
        <f t="shared" si="9"/>
        <v>108.74</v>
      </c>
      <c r="H40" s="256">
        <f t="shared" si="11"/>
        <v>88.69</v>
      </c>
    </row>
    <row r="41" spans="1:8" ht="19.899999999999999" customHeight="1" x14ac:dyDescent="0.2">
      <c r="A41" s="104">
        <v>323</v>
      </c>
      <c r="B41" s="151" t="s">
        <v>107</v>
      </c>
      <c r="C41" s="152">
        <v>13196.32</v>
      </c>
      <c r="D41" s="152">
        <f>'rashodi-programska'!C50+'rashodi-programska'!C91+'rashodi-programska'!C118+'rashodi-programska'!C149+'rashodi-programska'!C188+'rashodi-programska'!C203</f>
        <v>21783.899999999998</v>
      </c>
      <c r="E41" s="152">
        <f>'rashodi-programska'!D50+'rashodi-programska'!D91+'rashodi-programska'!D118+'rashodi-programska'!D149+'rashodi-programska'!D188+'rashodi-programska'!D203</f>
        <v>0</v>
      </c>
      <c r="F41" s="152">
        <f>'rashodi-programska'!E50+'rashodi-programska'!E91+'rashodi-programska'!E118+'rashodi-programska'!E149+'rashodi-programska'!E188+'rashodi-programska'!E203</f>
        <v>16836.11</v>
      </c>
      <c r="G41" s="210">
        <f t="shared" si="9"/>
        <v>127.58</v>
      </c>
      <c r="H41" s="256">
        <f t="shared" si="11"/>
        <v>77.290000000000006</v>
      </c>
    </row>
    <row r="42" spans="1:8" ht="19.899999999999999" customHeight="1" x14ac:dyDescent="0.2">
      <c r="A42" s="104">
        <v>324</v>
      </c>
      <c r="B42" s="151" t="s">
        <v>136</v>
      </c>
      <c r="C42" s="152">
        <v>0</v>
      </c>
      <c r="D42" s="152">
        <f>'rashodi-programska'!C60+'rashodi-programska'!C122+'rashodi-programska'!C156</f>
        <v>0</v>
      </c>
      <c r="E42" s="152">
        <f>'rashodi-programska'!D60+'rashodi-programska'!D122+'rashodi-programska'!D156</f>
        <v>0</v>
      </c>
      <c r="F42" s="152">
        <f>'rashodi-programska'!E60+'rashodi-programska'!E122+'rashodi-programska'!E156</f>
        <v>0</v>
      </c>
      <c r="G42" s="210">
        <v>0</v>
      </c>
      <c r="H42" s="256">
        <v>0</v>
      </c>
    </row>
    <row r="43" spans="1:8" ht="19.899999999999999" customHeight="1" x14ac:dyDescent="0.2">
      <c r="A43" s="104">
        <v>329</v>
      </c>
      <c r="B43" s="151" t="s">
        <v>44</v>
      </c>
      <c r="C43" s="152">
        <v>14090.29</v>
      </c>
      <c r="D43" s="152">
        <f>'rashodi-programska'!C30+'rashodi-programska'!C62+'rashodi-programska'!C97+'rashodi-programska'!C124+'rashodi-programska'!C158+'rashodi-programska'!C192</f>
        <v>19386.72</v>
      </c>
      <c r="E43" s="152">
        <f>'rashodi-programska'!D30+'rashodi-programska'!D62+'rashodi-programska'!D97+'rashodi-programska'!D124+'rashodi-programska'!D158+'rashodi-programska'!D192</f>
        <v>0</v>
      </c>
      <c r="F43" s="152">
        <f>'rashodi-programska'!E30+'rashodi-programska'!E62+'rashodi-programska'!E97+'rashodi-programska'!E124+'rashodi-programska'!E158+'rashodi-programska'!E192</f>
        <v>6411.17</v>
      </c>
      <c r="G43" s="210">
        <f t="shared" si="9"/>
        <v>45.5</v>
      </c>
      <c r="H43" s="256">
        <f t="shared" si="11"/>
        <v>33.07</v>
      </c>
    </row>
    <row r="44" spans="1:8" s="100" customFormat="1" ht="19.899999999999999" customHeight="1" x14ac:dyDescent="0.2">
      <c r="A44" s="101">
        <v>34</v>
      </c>
      <c r="B44" s="102" t="s">
        <v>137</v>
      </c>
      <c r="C44" s="150">
        <f>C45</f>
        <v>0</v>
      </c>
      <c r="D44" s="150">
        <f>D45</f>
        <v>6.89</v>
      </c>
      <c r="E44" s="150">
        <f t="shared" ref="E44:F44" si="13">E45</f>
        <v>0</v>
      </c>
      <c r="F44" s="150">
        <f t="shared" si="13"/>
        <v>0</v>
      </c>
      <c r="G44" s="210">
        <v>0</v>
      </c>
      <c r="H44" s="213">
        <f t="shared" si="11"/>
        <v>0</v>
      </c>
    </row>
    <row r="45" spans="1:8" ht="19.899999999999999" customHeight="1" x14ac:dyDescent="0.2">
      <c r="A45" s="104">
        <v>343</v>
      </c>
      <c r="B45" s="151" t="s">
        <v>108</v>
      </c>
      <c r="C45" s="152">
        <v>0</v>
      </c>
      <c r="D45" s="152">
        <f>'rashodi-programska'!C69+'rashodi-programska'!C165</f>
        <v>6.89</v>
      </c>
      <c r="E45" s="152">
        <f>'rashodi-programska'!D69+'rashodi-programska'!D165</f>
        <v>0</v>
      </c>
      <c r="F45" s="152">
        <f>'rashodi-programska'!E69+'rashodi-programska'!E165</f>
        <v>0</v>
      </c>
      <c r="G45" s="210">
        <v>0</v>
      </c>
      <c r="H45" s="256">
        <f t="shared" si="11"/>
        <v>0</v>
      </c>
    </row>
    <row r="46" spans="1:8" s="100" customFormat="1" ht="29.25" customHeight="1" x14ac:dyDescent="0.2">
      <c r="A46" s="101">
        <v>37</v>
      </c>
      <c r="B46" s="102" t="s">
        <v>156</v>
      </c>
      <c r="C46" s="150">
        <f>C47</f>
        <v>12346.16</v>
      </c>
      <c r="D46" s="150">
        <f>D47</f>
        <v>12500</v>
      </c>
      <c r="E46" s="150">
        <f t="shared" ref="E46:F46" si="14">E47</f>
        <v>0</v>
      </c>
      <c r="F46" s="150">
        <f t="shared" si="14"/>
        <v>12491.48</v>
      </c>
      <c r="G46" s="210">
        <v>0</v>
      </c>
      <c r="H46" s="213">
        <f t="shared" si="11"/>
        <v>99.93</v>
      </c>
    </row>
    <row r="47" spans="1:8" ht="19.899999999999999" customHeight="1" x14ac:dyDescent="0.2">
      <c r="A47" s="104">
        <v>372</v>
      </c>
      <c r="B47" s="151" t="s">
        <v>157</v>
      </c>
      <c r="C47" s="152">
        <v>12346.16</v>
      </c>
      <c r="D47" s="152">
        <f>'rashodi-programska'!C168</f>
        <v>12500</v>
      </c>
      <c r="E47" s="152">
        <f>'rashodi-programska'!D168</f>
        <v>0</v>
      </c>
      <c r="F47" s="152">
        <f>'rashodi-programska'!E168</f>
        <v>12491.48</v>
      </c>
      <c r="G47" s="210">
        <v>0</v>
      </c>
      <c r="H47" s="256">
        <f t="shared" si="11"/>
        <v>99.93</v>
      </c>
    </row>
    <row r="48" spans="1:8" ht="19.899999999999999" customHeight="1" x14ac:dyDescent="0.2">
      <c r="A48" s="101">
        <v>38</v>
      </c>
      <c r="B48" s="102" t="s">
        <v>207</v>
      </c>
      <c r="C48" s="150">
        <f>SUM(C49)</f>
        <v>0</v>
      </c>
      <c r="D48" s="150">
        <f t="shared" ref="D48:F48" si="15">SUM(D49)</f>
        <v>335.66</v>
      </c>
      <c r="E48" s="150">
        <f t="shared" si="15"/>
        <v>0</v>
      </c>
      <c r="F48" s="150">
        <f t="shared" si="15"/>
        <v>335.66</v>
      </c>
      <c r="G48" s="210">
        <v>0</v>
      </c>
      <c r="H48" s="213">
        <v>0</v>
      </c>
    </row>
    <row r="49" spans="1:9" ht="19.899999999999999" customHeight="1" x14ac:dyDescent="0.2">
      <c r="A49" s="104">
        <v>381</v>
      </c>
      <c r="B49" s="151" t="s">
        <v>55</v>
      </c>
      <c r="C49" s="152">
        <v>0</v>
      </c>
      <c r="D49" s="152">
        <f>SUM('rashodi-programska'!C171)</f>
        <v>335.66</v>
      </c>
      <c r="E49" s="152">
        <f>SUM('rashodi-programska'!D171)</f>
        <v>0</v>
      </c>
      <c r="F49" s="152">
        <f>SUM('rashodi-programska'!E171)</f>
        <v>335.66</v>
      </c>
      <c r="G49" s="210">
        <v>0</v>
      </c>
      <c r="H49" s="256">
        <v>0</v>
      </c>
    </row>
    <row r="50" spans="1:9" s="103" customFormat="1" ht="19.899999999999999" customHeight="1" x14ac:dyDescent="0.2">
      <c r="A50" s="98">
        <v>4</v>
      </c>
      <c r="B50" s="153" t="s">
        <v>96</v>
      </c>
      <c r="C50" s="154">
        <f>C51</f>
        <v>3023.6099999999997</v>
      </c>
      <c r="D50" s="154">
        <f>D51</f>
        <v>5985.869999999999</v>
      </c>
      <c r="E50" s="154">
        <f t="shared" ref="E50:F50" si="16">E51</f>
        <v>0</v>
      </c>
      <c r="F50" s="154">
        <f t="shared" si="16"/>
        <v>4116.42</v>
      </c>
      <c r="G50" s="201">
        <f>ROUND(F50/C50*100,2)</f>
        <v>136.13999999999999</v>
      </c>
      <c r="H50" s="198">
        <f>ROUND(F50/D50*100,2)</f>
        <v>68.77</v>
      </c>
      <c r="I50" s="177"/>
    </row>
    <row r="51" spans="1:9" s="100" customFormat="1" ht="19.899999999999999" customHeight="1" x14ac:dyDescent="0.2">
      <c r="A51" s="101">
        <v>42</v>
      </c>
      <c r="B51" s="102" t="s">
        <v>138</v>
      </c>
      <c r="C51" s="150">
        <f>SUM(C52:C53)</f>
        <v>3023.6099999999997</v>
      </c>
      <c r="D51" s="150">
        <f>SUM(D52:D53)</f>
        <v>5985.869999999999</v>
      </c>
      <c r="E51" s="150">
        <f t="shared" ref="E51:F51" si="17">SUM(E52:E53)</f>
        <v>0</v>
      </c>
      <c r="F51" s="150">
        <f t="shared" si="17"/>
        <v>4116.42</v>
      </c>
      <c r="G51" s="209">
        <v>0</v>
      </c>
      <c r="H51" s="213">
        <f>ROUND(F51/D51*100,2)</f>
        <v>68.77</v>
      </c>
    </row>
    <row r="52" spans="1:9" ht="19.899999999999999" customHeight="1" x14ac:dyDescent="0.2">
      <c r="A52" s="104">
        <v>422</v>
      </c>
      <c r="B52" s="151" t="s">
        <v>110</v>
      </c>
      <c r="C52" s="152">
        <v>1875</v>
      </c>
      <c r="D52" s="152">
        <f>'rashodi-programska'!C101+'rashodi-programska'!C129+'rashodi-programska'!C174+'rashodi-programska'!C196+'rashodi-programska'!C206</f>
        <v>4470.7199999999993</v>
      </c>
      <c r="E52" s="152">
        <f>'rashodi-programska'!D101+'rashodi-programska'!D129+'rashodi-programska'!D174+'rashodi-programska'!D196+'rashodi-programska'!D206</f>
        <v>0</v>
      </c>
      <c r="F52" s="152">
        <f>'rashodi-programska'!E101+'rashodi-programska'!E129+'rashodi-programska'!E174+'rashodi-programska'!E196+'rashodi-programska'!E206</f>
        <v>3002.5</v>
      </c>
      <c r="G52" s="210">
        <v>0</v>
      </c>
      <c r="H52" s="256">
        <f t="shared" ref="H52:H53" si="18">ROUND(F52/D52*100,2)</f>
        <v>67.16</v>
      </c>
    </row>
    <row r="53" spans="1:9" ht="19.899999999999999" customHeight="1" x14ac:dyDescent="0.2">
      <c r="A53" s="104">
        <v>424</v>
      </c>
      <c r="B53" s="151" t="s">
        <v>139</v>
      </c>
      <c r="C53" s="152">
        <v>1148.6099999999999</v>
      </c>
      <c r="D53" s="152">
        <f>'rashodi-programska'!C108+'rashodi-programska'!C131+'rashodi-programska'!C178+'rashodi-programska'!C199</f>
        <v>1515.15</v>
      </c>
      <c r="E53" s="152">
        <f>'rashodi-programska'!D108+'rashodi-programska'!D131+'rashodi-programska'!D178+'rashodi-programska'!D199</f>
        <v>0</v>
      </c>
      <c r="F53" s="152">
        <f>'rashodi-programska'!E108+'rashodi-programska'!E131+'rashodi-programska'!E178+'rashodi-programska'!E199</f>
        <v>1113.92</v>
      </c>
      <c r="G53" s="210">
        <v>0</v>
      </c>
      <c r="H53" s="256">
        <f t="shared" si="18"/>
        <v>73.52</v>
      </c>
    </row>
    <row r="54" spans="1:9" s="103" customFormat="1" ht="19.899999999999999" customHeight="1" x14ac:dyDescent="0.2">
      <c r="A54" s="107"/>
      <c r="B54" s="155" t="s">
        <v>140</v>
      </c>
      <c r="C54" s="142">
        <f>C33+C50</f>
        <v>882972.61</v>
      </c>
      <c r="D54" s="142">
        <f>D33+D50</f>
        <v>1009868.43</v>
      </c>
      <c r="E54" s="142">
        <f t="shared" ref="E54:F54" si="19">E33+E50</f>
        <v>0</v>
      </c>
      <c r="F54" s="142">
        <f t="shared" si="19"/>
        <v>977761.72000000009</v>
      </c>
      <c r="G54" s="205">
        <f>ROUND(F54/C54*100,2)</f>
        <v>110.74</v>
      </c>
      <c r="H54" s="254">
        <f>ROUND(F54/D54*100,2)</f>
        <v>96.82</v>
      </c>
    </row>
    <row r="55" spans="1:9" ht="19.899999999999999" customHeight="1" x14ac:dyDescent="0.2">
      <c r="H55" s="207"/>
    </row>
    <row r="56" spans="1:9" ht="19.899999999999999" customHeight="1" x14ac:dyDescent="0.2">
      <c r="H56" s="207"/>
    </row>
    <row r="57" spans="1:9" ht="19.899999999999999" customHeight="1" x14ac:dyDescent="0.2">
      <c r="H57" s="207"/>
    </row>
    <row r="58" spans="1:9" ht="19.899999999999999" customHeight="1" x14ac:dyDescent="0.2">
      <c r="H58" s="207"/>
    </row>
    <row r="59" spans="1:9" ht="19.899999999999999" customHeight="1" x14ac:dyDescent="0.2">
      <c r="H59" s="207"/>
    </row>
    <row r="60" spans="1:9" ht="19.899999999999999" customHeight="1" x14ac:dyDescent="0.2">
      <c r="H60" s="207"/>
    </row>
    <row r="61" spans="1:9" ht="19.899999999999999" customHeight="1" x14ac:dyDescent="0.2">
      <c r="H61" s="207"/>
    </row>
    <row r="62" spans="1:9" ht="19.899999999999999" customHeight="1" x14ac:dyDescent="0.2">
      <c r="H62" s="207"/>
    </row>
    <row r="63" spans="1:9" ht="19.899999999999999" customHeight="1" x14ac:dyDescent="0.2">
      <c r="H63" s="207"/>
    </row>
    <row r="64" spans="1:9" ht="19.899999999999999" customHeight="1" x14ac:dyDescent="0.2">
      <c r="H64" s="207"/>
    </row>
    <row r="65" spans="8:8" ht="19.899999999999999" customHeight="1" x14ac:dyDescent="0.2">
      <c r="H65" s="207"/>
    </row>
    <row r="66" spans="8:8" ht="19.899999999999999" customHeight="1" x14ac:dyDescent="0.2">
      <c r="H66" s="207"/>
    </row>
    <row r="67" spans="8:8" ht="19.899999999999999" customHeight="1" x14ac:dyDescent="0.2">
      <c r="H67" s="207"/>
    </row>
    <row r="68" spans="8:8" ht="19.899999999999999" customHeight="1" x14ac:dyDescent="0.2">
      <c r="H68" s="207"/>
    </row>
    <row r="69" spans="8:8" ht="19.899999999999999" customHeight="1" x14ac:dyDescent="0.2">
      <c r="H69" s="207"/>
    </row>
    <row r="70" spans="8:8" ht="19.899999999999999" customHeight="1" x14ac:dyDescent="0.2"/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D6" sqref="D6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28"/>
      <c r="C1" s="228"/>
      <c r="D1" s="228"/>
      <c r="E1" s="228"/>
      <c r="F1" s="229"/>
      <c r="G1" s="229"/>
      <c r="H1" s="229"/>
    </row>
    <row r="2" spans="2:8" ht="15.75" customHeight="1" x14ac:dyDescent="0.2">
      <c r="B2" s="282" t="s">
        <v>213</v>
      </c>
      <c r="C2" s="282"/>
      <c r="D2" s="282"/>
      <c r="E2" s="282"/>
      <c r="F2" s="282"/>
      <c r="G2" s="282"/>
      <c r="H2" s="282"/>
    </row>
    <row r="3" spans="2:8" ht="18" x14ac:dyDescent="0.2">
      <c r="B3" s="228"/>
      <c r="C3" s="228"/>
      <c r="D3" s="228"/>
      <c r="E3" s="228"/>
      <c r="F3" s="229"/>
      <c r="G3" s="229"/>
      <c r="H3" s="229"/>
    </row>
    <row r="4" spans="2:8" ht="38.25" x14ac:dyDescent="0.2">
      <c r="B4" s="230" t="s">
        <v>214</v>
      </c>
      <c r="C4" s="230" t="s">
        <v>265</v>
      </c>
      <c r="D4" s="230" t="s">
        <v>258</v>
      </c>
      <c r="E4" s="230" t="s">
        <v>259</v>
      </c>
      <c r="F4" s="230" t="s">
        <v>266</v>
      </c>
      <c r="G4" s="230" t="s">
        <v>90</v>
      </c>
      <c r="H4" s="230" t="s">
        <v>215</v>
      </c>
    </row>
    <row r="5" spans="2:8" x14ac:dyDescent="0.2">
      <c r="B5" s="230">
        <v>1</v>
      </c>
      <c r="C5" s="230">
        <v>2</v>
      </c>
      <c r="D5" s="230">
        <v>3</v>
      </c>
      <c r="E5" s="230">
        <v>4</v>
      </c>
      <c r="F5" s="230">
        <v>5</v>
      </c>
      <c r="G5" s="230" t="s">
        <v>216</v>
      </c>
      <c r="H5" s="230" t="s">
        <v>217</v>
      </c>
    </row>
    <row r="6" spans="2:8" ht="15.75" customHeight="1" x14ac:dyDescent="0.2">
      <c r="B6" s="231" t="s">
        <v>169</v>
      </c>
      <c r="C6" s="241">
        <f>SUM(C7)</f>
        <v>882972.61</v>
      </c>
      <c r="D6" s="241">
        <f t="shared" ref="D6" si="0">SUM(D7)</f>
        <v>1009868.43</v>
      </c>
      <c r="E6" s="241">
        <v>0</v>
      </c>
      <c r="F6" s="241">
        <v>977761.72</v>
      </c>
      <c r="G6" s="242">
        <f>F6/C6*100</f>
        <v>110.73522654343716</v>
      </c>
      <c r="H6" s="242"/>
    </row>
    <row r="7" spans="2:8" ht="15.75" customHeight="1" x14ac:dyDescent="0.2">
      <c r="B7" s="231" t="s">
        <v>218</v>
      </c>
      <c r="C7" s="241">
        <f>SUM(C8:C9)</f>
        <v>882972.61</v>
      </c>
      <c r="D7" s="241">
        <f t="shared" ref="D7:F7" si="1">SUM(D8:D9)</f>
        <v>1009868.43</v>
      </c>
      <c r="E7" s="241">
        <v>0</v>
      </c>
      <c r="F7" s="241">
        <f t="shared" si="1"/>
        <v>977761.72</v>
      </c>
      <c r="G7" s="242">
        <f t="shared" ref="G7:G9" si="2">F7/C7*100</f>
        <v>110.73522654343716</v>
      </c>
      <c r="H7" s="242"/>
    </row>
    <row r="8" spans="2:8" x14ac:dyDescent="0.2">
      <c r="B8" s="234" t="s">
        <v>219</v>
      </c>
      <c r="C8" s="241">
        <v>846891.27</v>
      </c>
      <c r="D8" s="241">
        <v>963418.43</v>
      </c>
      <c r="E8" s="241">
        <v>0</v>
      </c>
      <c r="F8" s="241">
        <f>F6-F9</f>
        <v>939201.33</v>
      </c>
      <c r="G8" s="242">
        <f t="shared" si="2"/>
        <v>110.89987147936948</v>
      </c>
      <c r="H8" s="242"/>
    </row>
    <row r="9" spans="2:8" x14ac:dyDescent="0.2">
      <c r="B9" s="235" t="s">
        <v>220</v>
      </c>
      <c r="C9" s="241">
        <v>36081.339999999997</v>
      </c>
      <c r="D9" s="241">
        <v>46450</v>
      </c>
      <c r="E9" s="241">
        <v>0</v>
      </c>
      <c r="F9" s="241">
        <v>38560.39</v>
      </c>
      <c r="G9" s="242">
        <f t="shared" si="2"/>
        <v>106.87072597636342</v>
      </c>
      <c r="H9" s="242"/>
    </row>
    <row r="10" spans="2:8" x14ac:dyDescent="0.2">
      <c r="B10" s="235"/>
      <c r="C10" s="232"/>
      <c r="D10" s="232"/>
      <c r="E10" s="232"/>
      <c r="F10" s="233"/>
      <c r="G10" s="233"/>
      <c r="H10" s="233"/>
    </row>
    <row r="11" spans="2:8" x14ac:dyDescent="0.2">
      <c r="B11" s="231"/>
      <c r="C11" s="232"/>
      <c r="D11" s="232"/>
      <c r="E11" s="236"/>
      <c r="F11" s="233"/>
      <c r="G11" s="233"/>
      <c r="H11" s="233"/>
    </row>
    <row r="12" spans="2:8" x14ac:dyDescent="0.2">
      <c r="B12" s="237"/>
      <c r="C12" s="232"/>
      <c r="D12" s="232"/>
      <c r="E12" s="236"/>
      <c r="F12" s="233"/>
      <c r="G12" s="233"/>
      <c r="H12" s="233"/>
    </row>
    <row r="13" spans="2:8" x14ac:dyDescent="0.2">
      <c r="B13" s="238"/>
      <c r="C13" s="232"/>
      <c r="D13" s="232"/>
      <c r="E13" s="236"/>
      <c r="F13" s="233"/>
      <c r="G13" s="233"/>
      <c r="H13" s="23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0" zoomScale="130" zoomScaleNormal="130" workbookViewId="0">
      <selection activeCell="F32" sqref="F32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1" style="29" customWidth="1"/>
    <col min="4" max="5" width="13.42578125" style="129" customWidth="1"/>
    <col min="6" max="6" width="11.42578125" style="129" customWidth="1"/>
    <col min="7" max="7" width="13.42578125" style="129" customWidth="1"/>
    <col min="8" max="8" width="13.42578125" style="207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91</v>
      </c>
      <c r="B1" s="22"/>
      <c r="C1" s="22"/>
      <c r="D1" s="22"/>
      <c r="E1" s="22"/>
      <c r="F1" s="22"/>
      <c r="G1" s="22"/>
      <c r="H1" s="192"/>
    </row>
    <row r="2" spans="1:10" ht="12.75" customHeight="1" x14ac:dyDescent="0.2">
      <c r="A2" s="265" t="s">
        <v>251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2.75" customHeight="1" x14ac:dyDescent="0.2">
      <c r="A3" s="267" t="s">
        <v>252</v>
      </c>
      <c r="B3" s="267"/>
      <c r="C3" s="267"/>
      <c r="D3" s="267"/>
      <c r="E3" s="267"/>
      <c r="F3" s="267"/>
      <c r="G3" s="267"/>
      <c r="H3" s="267"/>
      <c r="I3" s="222"/>
      <c r="J3" s="222"/>
    </row>
    <row r="4" spans="1:10" ht="12.75" customHeight="1" x14ac:dyDescent="0.2">
      <c r="A4" s="265" t="s">
        <v>253</v>
      </c>
      <c r="B4" s="266"/>
      <c r="C4" s="266"/>
      <c r="D4" s="266"/>
      <c r="E4" s="266"/>
      <c r="F4" s="266"/>
      <c r="G4" s="266"/>
      <c r="H4" s="266"/>
      <c r="I4" s="266"/>
      <c r="J4" s="266"/>
    </row>
    <row r="6" spans="1:10" ht="12.75" customHeight="1" x14ac:dyDescent="0.2">
      <c r="A6" s="257" t="s">
        <v>98</v>
      </c>
      <c r="B6" s="257"/>
      <c r="C6" s="257"/>
      <c r="D6" s="257"/>
      <c r="E6" s="257"/>
      <c r="F6" s="257"/>
      <c r="G6" s="257"/>
      <c r="H6" s="257"/>
    </row>
    <row r="7" spans="1:10" ht="12.75" customHeight="1" x14ac:dyDescent="0.2">
      <c r="A7" s="257" t="str">
        <f>'OPĆI DIO'!A7:J7</f>
        <v>ZA RAZDOBLJE 1.1.- 31.12.2025.</v>
      </c>
      <c r="B7" s="257"/>
      <c r="C7" s="257"/>
      <c r="D7" s="257"/>
      <c r="E7" s="257"/>
      <c r="F7" s="257"/>
      <c r="G7" s="257"/>
      <c r="H7" s="257"/>
    </row>
    <row r="9" spans="1:10" s="100" customFormat="1" x14ac:dyDescent="0.2">
      <c r="A9" s="281" t="s">
        <v>165</v>
      </c>
      <c r="B9" s="281"/>
      <c r="C9" s="281"/>
      <c r="D9" s="281"/>
      <c r="E9" s="281"/>
      <c r="F9" s="281"/>
      <c r="G9" s="281"/>
      <c r="H9" s="281"/>
    </row>
    <row r="10" spans="1:10" s="77" customFormat="1" x14ac:dyDescent="0.2">
      <c r="D10" s="128"/>
      <c r="E10" s="128"/>
      <c r="F10" s="128"/>
      <c r="G10" s="128"/>
      <c r="H10" s="194"/>
    </row>
    <row r="11" spans="1:10" s="77" customFormat="1" ht="38.25" customHeight="1" x14ac:dyDescent="0.2">
      <c r="A11" s="173" t="s">
        <v>166</v>
      </c>
      <c r="B11" s="173" t="s">
        <v>167</v>
      </c>
      <c r="C11" s="173" t="s">
        <v>263</v>
      </c>
      <c r="D11" s="174" t="s">
        <v>256</v>
      </c>
      <c r="E11" s="174" t="s">
        <v>257</v>
      </c>
      <c r="F11" s="173" t="s">
        <v>264</v>
      </c>
      <c r="G11" s="174" t="s">
        <v>90</v>
      </c>
      <c r="H11" s="214" t="s">
        <v>99</v>
      </c>
    </row>
    <row r="12" spans="1:10" s="131" customFormat="1" ht="11.25" customHeight="1" x14ac:dyDescent="0.15">
      <c r="A12" s="279">
        <v>1</v>
      </c>
      <c r="B12" s="280"/>
      <c r="C12" s="227">
        <v>2</v>
      </c>
      <c r="D12" s="132">
        <v>3</v>
      </c>
      <c r="E12" s="132">
        <v>4</v>
      </c>
      <c r="F12" s="132">
        <v>5</v>
      </c>
      <c r="G12" s="132" t="s">
        <v>211</v>
      </c>
      <c r="H12" s="197" t="s">
        <v>212</v>
      </c>
    </row>
    <row r="13" spans="1:10" s="83" customFormat="1" ht="12.75" customHeight="1" x14ac:dyDescent="0.2">
      <c r="A13" s="162" t="s">
        <v>187</v>
      </c>
      <c r="B13" s="163" t="s">
        <v>150</v>
      </c>
      <c r="C13" s="164"/>
      <c r="D13" s="164"/>
      <c r="E13" s="164"/>
      <c r="F13" s="164"/>
      <c r="G13" s="164"/>
      <c r="H13" s="215"/>
    </row>
    <row r="14" spans="1:10" s="83" customFormat="1" ht="12.75" customHeight="1" x14ac:dyDescent="0.2">
      <c r="A14" s="81"/>
      <c r="B14" s="82" t="s">
        <v>148</v>
      </c>
      <c r="C14" s="136">
        <v>34567.040000000001</v>
      </c>
      <c r="D14" s="136">
        <v>36452.53</v>
      </c>
      <c r="E14" s="136">
        <f>'prihodi programska'!E16</f>
        <v>0</v>
      </c>
      <c r="F14" s="136">
        <f>'prihodi programska'!F15</f>
        <v>39971.800000000003</v>
      </c>
      <c r="G14" s="136">
        <f>ROUND(F14/C14*100,2)</f>
        <v>115.64</v>
      </c>
      <c r="H14" s="199">
        <f>ROUND(F14/D14*100,2)</f>
        <v>109.65</v>
      </c>
    </row>
    <row r="15" spans="1:10" s="83" customFormat="1" ht="12.75" customHeight="1" x14ac:dyDescent="0.2">
      <c r="A15" s="81"/>
      <c r="B15" s="82" t="s">
        <v>149</v>
      </c>
      <c r="C15" s="136">
        <v>34567.040000000001</v>
      </c>
      <c r="D15" s="136">
        <v>36452.53</v>
      </c>
      <c r="E15" s="136">
        <f>'rashodi-programska'!D33</f>
        <v>0</v>
      </c>
      <c r="F15" s="136">
        <f>SUM('rashodi-programska'!E33)</f>
        <v>36452.46</v>
      </c>
      <c r="G15" s="136">
        <f>ROUND(F15/C15*100,2)</f>
        <v>105.45</v>
      </c>
      <c r="H15" s="199">
        <f>ROUND(F15/D15*100,2)</f>
        <v>100</v>
      </c>
      <c r="I15" s="169"/>
      <c r="J15" s="169"/>
    </row>
    <row r="16" spans="1:10" s="86" customFormat="1" ht="12.75" customHeight="1" x14ac:dyDescent="0.2">
      <c r="A16" s="162" t="s">
        <v>188</v>
      </c>
      <c r="B16" s="163" t="s">
        <v>151</v>
      </c>
      <c r="C16" s="164"/>
      <c r="D16" s="164"/>
      <c r="E16" s="164"/>
      <c r="F16" s="164"/>
      <c r="G16" s="164"/>
      <c r="H16" s="215"/>
    </row>
    <row r="17" spans="1:11" s="83" customFormat="1" ht="12.75" customHeight="1" x14ac:dyDescent="0.2">
      <c r="A17" s="81"/>
      <c r="B17" s="82" t="s">
        <v>148</v>
      </c>
      <c r="C17" s="136">
        <v>0</v>
      </c>
      <c r="D17" s="136">
        <v>1500</v>
      </c>
      <c r="E17" s="136">
        <f>+'prihodi programska'!E18</f>
        <v>0</v>
      </c>
      <c r="F17" s="136">
        <f>'prihodi programska'!F18</f>
        <v>864.5</v>
      </c>
      <c r="G17" s="136">
        <v>0</v>
      </c>
      <c r="H17" s="199">
        <f>ROUND(F17/D17*100,2)</f>
        <v>57.63</v>
      </c>
    </row>
    <row r="18" spans="1:11" s="86" customFormat="1" ht="12.75" customHeight="1" x14ac:dyDescent="0.2">
      <c r="A18" s="84"/>
      <c r="B18" s="82" t="s">
        <v>149</v>
      </c>
      <c r="C18" s="136">
        <v>0</v>
      </c>
      <c r="D18" s="136">
        <f>+'rashodi-programska'!C74</f>
        <v>2381.94</v>
      </c>
      <c r="E18" s="136">
        <f>+'rashodi-programska'!D74</f>
        <v>0</v>
      </c>
      <c r="F18" s="136">
        <f>'rashodi-programska'!E74</f>
        <v>516.02</v>
      </c>
      <c r="G18" s="136">
        <v>0</v>
      </c>
      <c r="H18" s="199">
        <f>ROUND(F18/D18*100,2)</f>
        <v>21.66</v>
      </c>
    </row>
    <row r="19" spans="1:11" s="86" customFormat="1" ht="12.75" customHeight="1" x14ac:dyDescent="0.2">
      <c r="A19" s="162" t="s">
        <v>189</v>
      </c>
      <c r="B19" s="163" t="s">
        <v>168</v>
      </c>
      <c r="C19" s="164"/>
      <c r="D19" s="164"/>
      <c r="E19" s="164"/>
      <c r="F19" s="164"/>
      <c r="G19" s="164"/>
      <c r="H19" s="215"/>
    </row>
    <row r="20" spans="1:11" s="83" customFormat="1" ht="12.75" customHeight="1" x14ac:dyDescent="0.2">
      <c r="A20" s="81"/>
      <c r="B20" s="82" t="s">
        <v>148</v>
      </c>
      <c r="C20" s="136">
        <v>5286.97</v>
      </c>
      <c r="D20" s="136">
        <v>4308.63</v>
      </c>
      <c r="E20" s="136">
        <f>+'prihodi programska'!E23</f>
        <v>0</v>
      </c>
      <c r="F20" s="136">
        <f>'prihodi programska'!F23</f>
        <v>1023.88</v>
      </c>
      <c r="G20" s="136">
        <f t="shared" ref="G20:G21" si="0">ROUND(F20/C20*100,2)</f>
        <v>19.37</v>
      </c>
      <c r="H20" s="199">
        <f>ROUND(F20/D20*100,2)</f>
        <v>23.76</v>
      </c>
    </row>
    <row r="21" spans="1:11" s="83" customFormat="1" ht="12.75" customHeight="1" x14ac:dyDescent="0.2">
      <c r="A21" s="84"/>
      <c r="B21" s="82" t="s">
        <v>149</v>
      </c>
      <c r="C21" s="136">
        <v>5339.03</v>
      </c>
      <c r="D21" s="136">
        <v>5782</v>
      </c>
      <c r="E21" s="136">
        <f>+'rashodi-programska'!D110</f>
        <v>0</v>
      </c>
      <c r="F21" s="136">
        <f>'rashodi-programska'!E110</f>
        <v>2472.5</v>
      </c>
      <c r="G21" s="136">
        <f t="shared" si="0"/>
        <v>46.31</v>
      </c>
      <c r="H21" s="199">
        <f>ROUND(F21/D21*100,2)</f>
        <v>42.76</v>
      </c>
      <c r="K21" s="169"/>
    </row>
    <row r="22" spans="1:11" ht="12.75" customHeight="1" x14ac:dyDescent="0.2">
      <c r="A22" s="162" t="s">
        <v>190</v>
      </c>
      <c r="B22" s="163" t="s">
        <v>152</v>
      </c>
      <c r="C22" s="164"/>
      <c r="D22" s="164"/>
      <c r="E22" s="164"/>
      <c r="F22" s="164"/>
      <c r="G22" s="164"/>
      <c r="H22" s="215"/>
    </row>
    <row r="23" spans="1:11" ht="12.75" customHeight="1" x14ac:dyDescent="0.2">
      <c r="A23" s="81"/>
      <c r="B23" s="82" t="s">
        <v>148</v>
      </c>
      <c r="C23" s="136">
        <v>828026.69</v>
      </c>
      <c r="D23" s="136">
        <v>928526.22</v>
      </c>
      <c r="E23" s="136">
        <f>+'prihodi programska'!E27</f>
        <v>0</v>
      </c>
      <c r="F23" s="136">
        <f>+'prihodi programska'!F27</f>
        <v>835445.58000000007</v>
      </c>
      <c r="G23" s="136">
        <f t="shared" ref="G23:G24" si="1">ROUND(F23/C23*100,2)</f>
        <v>100.9</v>
      </c>
      <c r="H23" s="199">
        <f>ROUND(F23/D23*100,2)</f>
        <v>89.98</v>
      </c>
    </row>
    <row r="24" spans="1:11" ht="12.75" customHeight="1" x14ac:dyDescent="0.2">
      <c r="A24" s="84"/>
      <c r="B24" s="82" t="s">
        <v>149</v>
      </c>
      <c r="C24" s="136">
        <v>823513.2</v>
      </c>
      <c r="D24" s="136">
        <v>933529.11</v>
      </c>
      <c r="E24" s="136">
        <f>+'rashodi-programska'!D17+'rashodi-programska'!D133+'rashodi-programska'!D234</f>
        <v>0</v>
      </c>
      <c r="F24" s="136">
        <f>'rashodi-programska'!E17+'rashodi-programska'!E133+'rashodi-programska'!E234</f>
        <v>906825.17</v>
      </c>
      <c r="G24" s="136">
        <f t="shared" si="1"/>
        <v>110.12</v>
      </c>
      <c r="H24" s="199">
        <f>ROUND(F24/D24*100,2)</f>
        <v>97.14</v>
      </c>
    </row>
    <row r="25" spans="1:11" ht="12.75" customHeight="1" x14ac:dyDescent="0.2">
      <c r="A25" s="162" t="s">
        <v>191</v>
      </c>
      <c r="B25" s="163" t="s">
        <v>153</v>
      </c>
      <c r="C25" s="164"/>
      <c r="D25" s="164"/>
      <c r="E25" s="164"/>
      <c r="F25" s="164"/>
      <c r="G25" s="164"/>
      <c r="H25" s="215"/>
    </row>
    <row r="26" spans="1:11" ht="12.75" customHeight="1" x14ac:dyDescent="0.2">
      <c r="A26" s="81"/>
      <c r="B26" s="82" t="s">
        <v>148</v>
      </c>
      <c r="C26" s="136">
        <v>480</v>
      </c>
      <c r="D26" s="136">
        <f>+'prihodi programska'!D39</f>
        <v>1061.79</v>
      </c>
      <c r="E26" s="136">
        <f>+'prihodi programska'!E39</f>
        <v>0</v>
      </c>
      <c r="F26" s="136">
        <f>'prihodi programska'!F39</f>
        <v>2430.5</v>
      </c>
      <c r="G26" s="136">
        <f t="shared" ref="G26:G27" si="2">ROUND(F26/C26*100,2)</f>
        <v>506.35</v>
      </c>
      <c r="H26" s="199">
        <f>ROUND(F26/D26*100,2)</f>
        <v>228.91</v>
      </c>
    </row>
    <row r="27" spans="1:11" ht="12.75" customHeight="1" x14ac:dyDescent="0.2">
      <c r="A27" s="84"/>
      <c r="B27" s="82" t="s">
        <v>149</v>
      </c>
      <c r="C27" s="136">
        <v>480</v>
      </c>
      <c r="D27" s="136">
        <f>+'rashodi-programska'!C180</f>
        <v>1438.37</v>
      </c>
      <c r="E27" s="136">
        <f>+'rashodi-programska'!D180</f>
        <v>0</v>
      </c>
      <c r="F27" s="136">
        <f>'rashodi-programska'!E180</f>
        <v>1832.73</v>
      </c>
      <c r="G27" s="136">
        <f t="shared" si="2"/>
        <v>381.82</v>
      </c>
      <c r="H27" s="199">
        <f>ROUND(F27/D27*100,2)</f>
        <v>127.42</v>
      </c>
    </row>
    <row r="28" spans="1:11" ht="12.75" customHeight="1" x14ac:dyDescent="0.2">
      <c r="A28" s="162" t="s">
        <v>192</v>
      </c>
      <c r="B28" s="163" t="s">
        <v>94</v>
      </c>
      <c r="C28" s="164"/>
      <c r="D28" s="164"/>
      <c r="E28" s="164"/>
      <c r="F28" s="164"/>
      <c r="G28" s="164"/>
      <c r="H28" s="215"/>
    </row>
    <row r="29" spans="1:11" ht="12.75" customHeight="1" x14ac:dyDescent="0.2">
      <c r="A29" s="81"/>
      <c r="B29" s="82" t="s">
        <v>148</v>
      </c>
      <c r="C29" s="136">
        <v>0</v>
      </c>
      <c r="D29" s="136">
        <f>'prihodi programska'!D44</f>
        <v>0</v>
      </c>
      <c r="E29" s="136">
        <f t="shared" ref="E29:E30" si="3">SUM(D29)</f>
        <v>0</v>
      </c>
      <c r="F29" s="136">
        <f>'prihodi programska'!F44</f>
        <v>0</v>
      </c>
      <c r="G29" s="136">
        <v>0</v>
      </c>
      <c r="H29" s="199">
        <v>0</v>
      </c>
    </row>
    <row r="30" spans="1:11" ht="12.75" customHeight="1" x14ac:dyDescent="0.2">
      <c r="A30" s="84"/>
      <c r="B30" s="82" t="s">
        <v>149</v>
      </c>
      <c r="C30" s="136">
        <v>0</v>
      </c>
      <c r="D30" s="136">
        <f>'rashodi-programska'!C201</f>
        <v>0</v>
      </c>
      <c r="E30" s="136">
        <f t="shared" si="3"/>
        <v>0</v>
      </c>
      <c r="F30" s="136">
        <f>'rashodi-programska'!E201</f>
        <v>0</v>
      </c>
      <c r="G30" s="136">
        <v>0</v>
      </c>
      <c r="H30" s="199">
        <v>0</v>
      </c>
    </row>
    <row r="31" spans="1:11" ht="12.75" customHeight="1" x14ac:dyDescent="0.2">
      <c r="A31" s="162" t="s">
        <v>193</v>
      </c>
      <c r="B31" s="163" t="s">
        <v>152</v>
      </c>
      <c r="C31" s="164"/>
      <c r="D31" s="164"/>
      <c r="E31" s="164"/>
      <c r="F31" s="164"/>
      <c r="G31" s="164"/>
      <c r="H31" s="215"/>
      <c r="K31" s="170"/>
    </row>
    <row r="32" spans="1:11" ht="12.75" customHeight="1" x14ac:dyDescent="0.2">
      <c r="A32" s="81"/>
      <c r="B32" s="82" t="s">
        <v>148</v>
      </c>
      <c r="C32" s="136">
        <v>12066.13</v>
      </c>
      <c r="D32" s="136">
        <v>26462.48</v>
      </c>
      <c r="E32" s="136">
        <f>+'prihodi programska'!E48</f>
        <v>0</v>
      </c>
      <c r="F32" s="136">
        <f>+'prihodi programska'!F54+'prihodi programska'!F51</f>
        <v>26143.5</v>
      </c>
      <c r="G32" s="136">
        <f t="shared" ref="G32:G33" si="4">ROUND(F32/C32*100,2)</f>
        <v>216.67</v>
      </c>
      <c r="H32" s="199">
        <f>ROUND(F32/D32*100,2)</f>
        <v>98.79</v>
      </c>
    </row>
    <row r="33" spans="1:8" ht="12.75" customHeight="1" x14ac:dyDescent="0.2">
      <c r="A33" s="84"/>
      <c r="B33" s="82" t="s">
        <v>149</v>
      </c>
      <c r="C33" s="136">
        <v>13913.26</v>
      </c>
      <c r="D33" s="136">
        <v>26462.48</v>
      </c>
      <c r="E33" s="136">
        <f>+'rashodi-programska'!D221+'rashodi-programska'!D260+'rashodi-programska'!D265+'rashodi-programska'!D282</f>
        <v>0</v>
      </c>
      <c r="F33" s="136">
        <f>+'rashodi-programska'!E221+'rashodi-programska'!E260+'rashodi-programska'!E265+'rashodi-programska'!E282</f>
        <v>26143.5</v>
      </c>
      <c r="G33" s="136">
        <f t="shared" si="4"/>
        <v>187.9</v>
      </c>
      <c r="H33" s="199">
        <f>ROUND(F33/D33*100,2)</f>
        <v>98.79</v>
      </c>
    </row>
    <row r="34" spans="1:8" ht="12.75" customHeight="1" x14ac:dyDescent="0.2">
      <c r="A34" s="162" t="s">
        <v>208</v>
      </c>
      <c r="B34" s="163" t="s">
        <v>150</v>
      </c>
      <c r="C34" s="164"/>
      <c r="D34" s="164"/>
      <c r="E34" s="164"/>
      <c r="F34" s="164"/>
      <c r="G34" s="164"/>
      <c r="H34" s="215"/>
    </row>
    <row r="35" spans="1:8" ht="12.75" customHeight="1" x14ac:dyDescent="0.2">
      <c r="A35" s="81"/>
      <c r="B35" s="82" t="s">
        <v>148</v>
      </c>
      <c r="C35" s="136">
        <v>5482.65</v>
      </c>
      <c r="D35" s="136">
        <v>3822</v>
      </c>
      <c r="E35" s="136">
        <v>0</v>
      </c>
      <c r="F35" s="136">
        <f>+'prihodi programska'!F55</f>
        <v>0</v>
      </c>
      <c r="G35" s="136">
        <f t="shared" ref="G35:G36" si="5">ROUND(F35/C35*100,2)</f>
        <v>0</v>
      </c>
      <c r="H35" s="199">
        <f>ROUND(F35/D35*100,2)</f>
        <v>0</v>
      </c>
    </row>
    <row r="36" spans="1:8" ht="12.75" customHeight="1" x14ac:dyDescent="0.2">
      <c r="A36" s="84"/>
      <c r="B36" s="82" t="s">
        <v>149</v>
      </c>
      <c r="C36" s="136">
        <v>5482.65</v>
      </c>
      <c r="D36" s="136">
        <v>3822</v>
      </c>
      <c r="E36" s="136">
        <f>+'rashodi-programska'!D210+'rashodi-programska'!D241+'rashodi-programska'!D270</f>
        <v>0</v>
      </c>
      <c r="F36" s="136">
        <f>+'rashodi-programska'!E270+'rashodi-programska'!E210</f>
        <v>3519.34</v>
      </c>
      <c r="G36" s="136">
        <f t="shared" si="5"/>
        <v>64.19</v>
      </c>
      <c r="H36" s="199">
        <f>ROUND(F36/D36*100,2)</f>
        <v>92.08</v>
      </c>
    </row>
    <row r="37" spans="1:8" s="100" customFormat="1" ht="12.75" customHeight="1" x14ac:dyDescent="0.2">
      <c r="A37" s="165"/>
      <c r="B37" s="167" t="s">
        <v>210</v>
      </c>
      <c r="C37" s="166">
        <f>SUM(C14+C20+C17+C23+C26+C29+C32+C35)</f>
        <v>885909.48</v>
      </c>
      <c r="D37" s="166">
        <f>SUM(D14+D20+D17+D23+D26+D29+D32+D35)</f>
        <v>1002133.65</v>
      </c>
      <c r="E37" s="166">
        <f>+E14+E17+E20+E23+E26+E29+E32+E35</f>
        <v>0</v>
      </c>
      <c r="F37" s="166">
        <f>SUM(F14+F20+F17+F23+F26+F29+F32+F35)</f>
        <v>905879.76000000013</v>
      </c>
      <c r="G37" s="166">
        <f>ROUND(F37/C37*100,2)</f>
        <v>102.25</v>
      </c>
      <c r="H37" s="216">
        <v>0</v>
      </c>
    </row>
    <row r="38" spans="1:8" s="100" customFormat="1" ht="12.75" customHeight="1" x14ac:dyDescent="0.2">
      <c r="A38" s="165"/>
      <c r="B38" s="167" t="s">
        <v>169</v>
      </c>
      <c r="C38" s="166">
        <f>C15+C18+C21+C24+C27+C30+C33+C36</f>
        <v>883295.17999999993</v>
      </c>
      <c r="D38" s="166">
        <f>D15+D18+D21+D24+D27+D30+D33+D36</f>
        <v>1009868.4299999999</v>
      </c>
      <c r="E38" s="166">
        <f>+E15+E18+E21+E24+E27+E30+E33+E36</f>
        <v>0</v>
      </c>
      <c r="F38" s="166">
        <f>F15+F18+F21+F24+F27+F30+F33+F36</f>
        <v>977761.72</v>
      </c>
      <c r="G38" s="166">
        <f>ROUND(F38/C38*100,2)</f>
        <v>110.69</v>
      </c>
      <c r="H38" s="216">
        <v>0</v>
      </c>
    </row>
    <row r="39" spans="1:8" ht="21.75" customHeight="1" x14ac:dyDescent="0.2"/>
    <row r="40" spans="1:8" ht="21.75" customHeight="1" x14ac:dyDescent="0.2">
      <c r="H40" s="129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94"/>
  <sheetViews>
    <sheetView topLeftCell="A25" zoomScale="160" zoomScaleNormal="160" workbookViewId="0">
      <selection activeCell="A288" sqref="A288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7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57" t="s">
        <v>98</v>
      </c>
      <c r="B1" s="257"/>
      <c r="C1" s="257"/>
      <c r="D1" s="257"/>
      <c r="E1" s="257"/>
      <c r="F1" s="257"/>
    </row>
    <row r="2" spans="1:6" ht="15.6" customHeight="1" x14ac:dyDescent="0.2">
      <c r="A2" s="257" t="str">
        <f>'OPĆI DIO'!A7:J7</f>
        <v>ZA RAZDOBLJE 1.1.- 31.12.2025.</v>
      </c>
      <c r="B2" s="257"/>
      <c r="C2" s="257"/>
      <c r="D2" s="257"/>
      <c r="E2" s="257"/>
      <c r="F2" s="257"/>
    </row>
    <row r="3" spans="1:6" s="21" customFormat="1" ht="15.6" customHeight="1" x14ac:dyDescent="0.2">
      <c r="A3" s="180"/>
      <c r="B3" s="180"/>
      <c r="C3" s="180"/>
      <c r="D3" s="224"/>
      <c r="E3" s="180"/>
      <c r="F3" s="180"/>
    </row>
    <row r="4" spans="1:6" s="21" customFormat="1" ht="13.35" customHeight="1" x14ac:dyDescent="0.2">
      <c r="A4" s="257" t="s">
        <v>195</v>
      </c>
      <c r="B4" s="257"/>
      <c r="C4" s="257"/>
      <c r="D4" s="257"/>
      <c r="E4" s="257"/>
      <c r="F4" s="257"/>
    </row>
    <row r="5" spans="1:6" s="60" customFormat="1" ht="13.35" customHeight="1" x14ac:dyDescent="0.2">
      <c r="A5" s="289" t="s">
        <v>158</v>
      </c>
      <c r="B5" s="289"/>
      <c r="C5" s="289"/>
      <c r="D5" s="289"/>
      <c r="E5" s="289"/>
      <c r="F5" s="289"/>
    </row>
    <row r="6" spans="1:6" s="60" customFormat="1" ht="13.35" customHeight="1" x14ac:dyDescent="0.2">
      <c r="A6" s="289" t="s">
        <v>172</v>
      </c>
      <c r="B6" s="289"/>
      <c r="C6" s="289"/>
      <c r="D6" s="289"/>
      <c r="E6" s="289"/>
      <c r="F6" s="289"/>
    </row>
    <row r="7" spans="1:6" s="21" customFormat="1" ht="13.35" customHeight="1" x14ac:dyDescent="0.2">
      <c r="F7" s="217"/>
    </row>
    <row r="8" spans="1:6" ht="7.15" customHeight="1" x14ac:dyDescent="0.2"/>
    <row r="9" spans="1:6" s="1" customFormat="1" ht="39" customHeight="1" x14ac:dyDescent="0.2">
      <c r="A9" s="61" t="s">
        <v>184</v>
      </c>
      <c r="B9" s="62" t="s">
        <v>154</v>
      </c>
      <c r="C9" s="61" t="s">
        <v>260</v>
      </c>
      <c r="D9" s="61" t="s">
        <v>221</v>
      </c>
      <c r="E9" s="61" t="s">
        <v>262</v>
      </c>
      <c r="F9" s="218" t="s">
        <v>90</v>
      </c>
    </row>
    <row r="10" spans="1:6" s="32" customFormat="1" ht="9" customHeight="1" x14ac:dyDescent="0.2">
      <c r="A10" s="290">
        <v>1</v>
      </c>
      <c r="B10" s="291"/>
      <c r="C10" s="63">
        <v>2</v>
      </c>
      <c r="D10" s="63">
        <v>3</v>
      </c>
      <c r="E10" s="63">
        <v>4</v>
      </c>
      <c r="F10" s="219" t="s">
        <v>247</v>
      </c>
    </row>
    <row r="11" spans="1:6" ht="13.5" customHeight="1" x14ac:dyDescent="0.2">
      <c r="A11" s="285" t="s">
        <v>60</v>
      </c>
      <c r="B11" s="286"/>
      <c r="C11" s="64">
        <f>+C12</f>
        <v>1009868.4299999999</v>
      </c>
      <c r="D11" s="64">
        <f>+D12</f>
        <v>0</v>
      </c>
      <c r="E11" s="64">
        <f>+E12</f>
        <v>977761.72</v>
      </c>
      <c r="F11" s="64">
        <f t="shared" ref="F11:F19" si="0">+E11/C11*100</f>
        <v>96.820703663347516</v>
      </c>
    </row>
    <row r="12" spans="1:6" ht="13.5" customHeight="1" x14ac:dyDescent="0.2">
      <c r="A12" s="287" t="s">
        <v>197</v>
      </c>
      <c r="B12" s="288"/>
      <c r="C12" s="15">
        <f t="shared" ref="C12:E14" si="1">C13</f>
        <v>1009868.4299999999</v>
      </c>
      <c r="D12" s="15">
        <f>+D13</f>
        <v>0</v>
      </c>
      <c r="E12" s="15">
        <f t="shared" si="1"/>
        <v>977761.72</v>
      </c>
      <c r="F12" s="64">
        <f t="shared" si="0"/>
        <v>96.820703663347516</v>
      </c>
    </row>
    <row r="13" spans="1:6" ht="13.5" customHeight="1" x14ac:dyDescent="0.2">
      <c r="A13" s="283" t="s">
        <v>255</v>
      </c>
      <c r="B13" s="284"/>
      <c r="C13" s="16">
        <f t="shared" si="1"/>
        <v>1009868.4299999999</v>
      </c>
      <c r="D13" s="16">
        <f>+D14</f>
        <v>0</v>
      </c>
      <c r="E13" s="16">
        <f t="shared" si="1"/>
        <v>977761.72</v>
      </c>
      <c r="F13" s="16">
        <f t="shared" si="0"/>
        <v>96.820703663347516</v>
      </c>
    </row>
    <row r="14" spans="1:6" ht="13.5" customHeight="1" x14ac:dyDescent="0.2">
      <c r="A14" s="296" t="s">
        <v>61</v>
      </c>
      <c r="B14" s="297"/>
      <c r="C14" s="17">
        <f t="shared" si="1"/>
        <v>1009868.4299999999</v>
      </c>
      <c r="D14" s="17">
        <f>+D15</f>
        <v>0</v>
      </c>
      <c r="E14" s="17">
        <f t="shared" si="1"/>
        <v>977761.72</v>
      </c>
      <c r="F14" s="17">
        <f t="shared" si="0"/>
        <v>96.820703663347516</v>
      </c>
    </row>
    <row r="15" spans="1:6" ht="13.5" customHeight="1" x14ac:dyDescent="0.2">
      <c r="A15" s="298" t="s">
        <v>62</v>
      </c>
      <c r="B15" s="299"/>
      <c r="C15" s="18">
        <f>+C16+C73</f>
        <v>1009868.4299999999</v>
      </c>
      <c r="D15" s="18">
        <f>+D16+D73</f>
        <v>0</v>
      </c>
      <c r="E15" s="18">
        <f>+E16+E73</f>
        <v>977761.72</v>
      </c>
      <c r="F15" s="17">
        <f t="shared" si="0"/>
        <v>96.820703663347516</v>
      </c>
    </row>
    <row r="16" spans="1:6" ht="13.5" customHeight="1" x14ac:dyDescent="0.2">
      <c r="A16" s="300" t="s">
        <v>196</v>
      </c>
      <c r="B16" s="301"/>
      <c r="C16" s="33">
        <f>+C32</f>
        <v>36452.53</v>
      </c>
      <c r="D16" s="33">
        <f>+D32</f>
        <v>0</v>
      </c>
      <c r="E16" s="33">
        <f>+E32</f>
        <v>36452.46</v>
      </c>
      <c r="F16" s="17">
        <f t="shared" si="0"/>
        <v>99.999807969433121</v>
      </c>
    </row>
    <row r="17" spans="1:8" s="8" customFormat="1" ht="13.5" customHeight="1" x14ac:dyDescent="0.2">
      <c r="A17" s="294" t="s">
        <v>242</v>
      </c>
      <c r="B17" s="295"/>
      <c r="C17" s="52">
        <f>C18+C27</f>
        <v>847462</v>
      </c>
      <c r="D17" s="52">
        <f>D18+D27</f>
        <v>0</v>
      </c>
      <c r="E17" s="52">
        <f>E18+E27</f>
        <v>844355.37</v>
      </c>
      <c r="F17" s="52">
        <f>F18+F27</f>
        <v>183.31123489896339</v>
      </c>
      <c r="H17" s="168"/>
    </row>
    <row r="18" spans="1:8" s="8" customFormat="1" ht="13.5" customHeight="1" x14ac:dyDescent="0.2">
      <c r="A18" s="45">
        <v>31</v>
      </c>
      <c r="B18" s="66" t="s">
        <v>63</v>
      </c>
      <c r="C18" s="51">
        <f>C19+C23+C25</f>
        <v>833950</v>
      </c>
      <c r="D18" s="51">
        <f>D19+D23+D25</f>
        <v>0</v>
      </c>
      <c r="E18" s="51">
        <f>E19+E23+E25</f>
        <v>833084.33</v>
      </c>
      <c r="F18" s="51">
        <f t="shared" si="0"/>
        <v>99.896196414653147</v>
      </c>
    </row>
    <row r="19" spans="1:8" s="8" customFormat="1" ht="13.5" customHeight="1" x14ac:dyDescent="0.2">
      <c r="A19" s="45">
        <v>311</v>
      </c>
      <c r="B19" s="66" t="s">
        <v>101</v>
      </c>
      <c r="C19" s="51">
        <f>SUM(C20:C22)</f>
        <v>691550</v>
      </c>
      <c r="D19" s="51">
        <f>SUM(D20:D22)</f>
        <v>0</v>
      </c>
      <c r="E19" s="51">
        <f>SUM(E20:E22)</f>
        <v>689737.78999999992</v>
      </c>
      <c r="F19" s="51">
        <f t="shared" si="0"/>
        <v>99.737949533656263</v>
      </c>
    </row>
    <row r="20" spans="1:8" s="9" customFormat="1" ht="13.5" customHeight="1" x14ac:dyDescent="0.2">
      <c r="A20" s="10">
        <v>3111</v>
      </c>
      <c r="B20" s="68" t="s">
        <v>102</v>
      </c>
      <c r="C20" s="53">
        <v>670500</v>
      </c>
      <c r="D20" s="53">
        <v>0</v>
      </c>
      <c r="E20" s="53">
        <v>670630.57999999996</v>
      </c>
      <c r="F20" s="53">
        <f t="shared" ref="F20:F31" si="2">+E20/C20*100</f>
        <v>100.01947501864279</v>
      </c>
    </row>
    <row r="21" spans="1:8" s="9" customFormat="1" ht="13.5" customHeight="1" x14ac:dyDescent="0.2">
      <c r="A21" s="10">
        <v>3113</v>
      </c>
      <c r="B21" s="68" t="s">
        <v>65</v>
      </c>
      <c r="C21" s="53">
        <v>11050</v>
      </c>
      <c r="D21" s="53">
        <v>0</v>
      </c>
      <c r="E21" s="53">
        <v>8751.76</v>
      </c>
      <c r="F21" s="53">
        <f t="shared" si="2"/>
        <v>79.201447963800902</v>
      </c>
    </row>
    <row r="22" spans="1:8" s="9" customFormat="1" ht="13.5" customHeight="1" x14ac:dyDescent="0.2">
      <c r="A22" s="10">
        <v>3114</v>
      </c>
      <c r="B22" s="68" t="s">
        <v>179</v>
      </c>
      <c r="C22" s="53">
        <v>10000</v>
      </c>
      <c r="D22" s="53">
        <v>0</v>
      </c>
      <c r="E22" s="53">
        <v>10355.450000000001</v>
      </c>
      <c r="F22" s="53">
        <f t="shared" si="2"/>
        <v>103.55450000000002</v>
      </c>
    </row>
    <row r="23" spans="1:8" s="8" customFormat="1" ht="13.5" customHeight="1" x14ac:dyDescent="0.2">
      <c r="A23" s="45">
        <v>312</v>
      </c>
      <c r="B23" s="66" t="s">
        <v>74</v>
      </c>
      <c r="C23" s="51">
        <f>C24</f>
        <v>28700</v>
      </c>
      <c r="D23" s="51">
        <f>D24</f>
        <v>0</v>
      </c>
      <c r="E23" s="51">
        <f>E24</f>
        <v>29539.79</v>
      </c>
      <c r="F23" s="51">
        <f t="shared" si="2"/>
        <v>102.92609756097562</v>
      </c>
    </row>
    <row r="24" spans="1:8" s="9" customFormat="1" ht="13.5" customHeight="1" x14ac:dyDescent="0.2">
      <c r="A24" s="10">
        <v>3121</v>
      </c>
      <c r="B24" s="68" t="s">
        <v>74</v>
      </c>
      <c r="C24" s="53">
        <v>28700</v>
      </c>
      <c r="D24" s="53">
        <v>0</v>
      </c>
      <c r="E24" s="53">
        <v>29539.79</v>
      </c>
      <c r="F24" s="53">
        <f t="shared" si="2"/>
        <v>102.92609756097562</v>
      </c>
    </row>
    <row r="25" spans="1:8" s="8" customFormat="1" ht="13.5" customHeight="1" x14ac:dyDescent="0.2">
      <c r="A25" s="45">
        <v>313</v>
      </c>
      <c r="B25" s="66" t="s">
        <v>103</v>
      </c>
      <c r="C25" s="51">
        <f>C26</f>
        <v>113700</v>
      </c>
      <c r="D25" s="51">
        <f>D26</f>
        <v>0</v>
      </c>
      <c r="E25" s="51">
        <f>E26</f>
        <v>113806.75</v>
      </c>
      <c r="F25" s="51">
        <f t="shared" si="2"/>
        <v>100.0938874230431</v>
      </c>
    </row>
    <row r="26" spans="1:8" s="9" customFormat="1" ht="13.5" customHeight="1" x14ac:dyDescent="0.2">
      <c r="A26" s="10">
        <v>3132</v>
      </c>
      <c r="B26" s="68" t="s">
        <v>104</v>
      </c>
      <c r="C26" s="53">
        <v>113700</v>
      </c>
      <c r="D26" s="53">
        <v>0</v>
      </c>
      <c r="E26" s="53">
        <v>113806.75</v>
      </c>
      <c r="F26" s="53">
        <f t="shared" si="2"/>
        <v>100.0938874230431</v>
      </c>
    </row>
    <row r="27" spans="1:8" s="8" customFormat="1" ht="13.5" customHeight="1" x14ac:dyDescent="0.2">
      <c r="A27" s="45">
        <v>32</v>
      </c>
      <c r="B27" s="66" t="s">
        <v>58</v>
      </c>
      <c r="C27" s="51">
        <f>C28+C30</f>
        <v>13512</v>
      </c>
      <c r="D27" s="51">
        <f>D28+D30</f>
        <v>0</v>
      </c>
      <c r="E27" s="51">
        <f>E28+E30</f>
        <v>11271.039999999999</v>
      </c>
      <c r="F27" s="51">
        <f t="shared" si="2"/>
        <v>83.41503848431023</v>
      </c>
    </row>
    <row r="28" spans="1:8" s="8" customFormat="1" ht="13.5" customHeight="1" x14ac:dyDescent="0.2">
      <c r="A28" s="45">
        <v>321</v>
      </c>
      <c r="B28" s="66" t="s">
        <v>105</v>
      </c>
      <c r="C28" s="51">
        <f>C29</f>
        <v>12000</v>
      </c>
      <c r="D28" s="51">
        <f>D29</f>
        <v>0</v>
      </c>
      <c r="E28" s="51">
        <f>E29</f>
        <v>11261.73</v>
      </c>
      <c r="F28" s="51">
        <f t="shared" si="2"/>
        <v>93.847749999999991</v>
      </c>
    </row>
    <row r="29" spans="1:8" s="8" customFormat="1" ht="13.5" customHeight="1" x14ac:dyDescent="0.2">
      <c r="A29" s="10">
        <v>3212</v>
      </c>
      <c r="B29" s="68" t="s">
        <v>4</v>
      </c>
      <c r="C29" s="53">
        <v>12000</v>
      </c>
      <c r="D29" s="53">
        <v>0</v>
      </c>
      <c r="E29" s="53">
        <v>11261.73</v>
      </c>
      <c r="F29" s="53">
        <f t="shared" si="2"/>
        <v>93.847749999999991</v>
      </c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1512</v>
      </c>
      <c r="D30" s="51">
        <f>D31</f>
        <v>0</v>
      </c>
      <c r="E30" s="51">
        <f>E31</f>
        <v>9.31</v>
      </c>
      <c r="F30" s="51">
        <f t="shared" si="2"/>
        <v>0.6157407407407407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1512</v>
      </c>
      <c r="D31" s="53">
        <v>0</v>
      </c>
      <c r="E31" s="53">
        <v>9.31</v>
      </c>
      <c r="F31" s="53">
        <f t="shared" si="2"/>
        <v>0.6157407407407407</v>
      </c>
    </row>
    <row r="32" spans="1:8" s="21" customFormat="1" ht="25.5" customHeight="1" x14ac:dyDescent="0.2">
      <c r="A32" s="304" t="s">
        <v>198</v>
      </c>
      <c r="B32" s="305"/>
      <c r="C32" s="58">
        <f>C33</f>
        <v>36452.53</v>
      </c>
      <c r="D32" s="58">
        <f>D33</f>
        <v>0</v>
      </c>
      <c r="E32" s="58">
        <f>E33</f>
        <v>36452.46</v>
      </c>
      <c r="F32" s="33">
        <f>+E32/C32*100</f>
        <v>99.999807969433121</v>
      </c>
    </row>
    <row r="33" spans="1:6" ht="13.5" customHeight="1" x14ac:dyDescent="0.2">
      <c r="A33" s="302" t="s">
        <v>235</v>
      </c>
      <c r="B33" s="303"/>
      <c r="C33" s="19">
        <f>C34+C37+C68</f>
        <v>36452.53</v>
      </c>
      <c r="D33" s="19">
        <f>+D34+D37+D68</f>
        <v>0</v>
      </c>
      <c r="E33" s="19">
        <f>E34+E37+E68</f>
        <v>36452.46</v>
      </c>
      <c r="F33" s="52">
        <f>+E33/C33*100</f>
        <v>99.999807969433121</v>
      </c>
    </row>
    <row r="34" spans="1:6" s="8" customFormat="1" ht="13.5" customHeight="1" x14ac:dyDescent="0.2">
      <c r="A34" s="45">
        <v>31</v>
      </c>
      <c r="B34" s="66" t="s">
        <v>63</v>
      </c>
      <c r="C34" s="35">
        <f>C35</f>
        <v>530.9</v>
      </c>
      <c r="D34" s="35">
        <f>+D35</f>
        <v>0</v>
      </c>
      <c r="E34" s="35">
        <f>E35</f>
        <v>530.9</v>
      </c>
      <c r="F34" s="51">
        <f>+E34/C34*100</f>
        <v>100</v>
      </c>
    </row>
    <row r="35" spans="1:6" s="8" customFormat="1" ht="13.5" customHeight="1" x14ac:dyDescent="0.2">
      <c r="A35" s="45">
        <v>312</v>
      </c>
      <c r="B35" s="66" t="s">
        <v>74</v>
      </c>
      <c r="C35" s="35">
        <f>C36</f>
        <v>530.9</v>
      </c>
      <c r="D35" s="35">
        <f>+D36</f>
        <v>0</v>
      </c>
      <c r="E35" s="35">
        <f>E36</f>
        <v>530.9</v>
      </c>
      <c r="F35" s="51">
        <f t="shared" ref="F35:F39" si="3">+E35/C35*100</f>
        <v>100</v>
      </c>
    </row>
    <row r="36" spans="1:6" s="9" customFormat="1" ht="13.5" customHeight="1" x14ac:dyDescent="0.2">
      <c r="A36" s="10">
        <v>3121</v>
      </c>
      <c r="B36" s="68" t="s">
        <v>74</v>
      </c>
      <c r="C36" s="20">
        <v>530.9</v>
      </c>
      <c r="D36" s="20">
        <v>0</v>
      </c>
      <c r="E36" s="20">
        <v>530.9</v>
      </c>
      <c r="F36" s="53">
        <f t="shared" si="3"/>
        <v>100</v>
      </c>
    </row>
    <row r="37" spans="1:6" s="3" customFormat="1" ht="13.5" customHeight="1" x14ac:dyDescent="0.2">
      <c r="A37" s="34">
        <v>32</v>
      </c>
      <c r="B37" s="66" t="s">
        <v>58</v>
      </c>
      <c r="C37" s="51">
        <f>C38+C43+C50+C60+C62</f>
        <v>35914.74</v>
      </c>
      <c r="D37" s="51">
        <f>+D38+D43+D50+D60+D62</f>
        <v>0</v>
      </c>
      <c r="E37" s="35">
        <f>E38+E43+E50+E60+E62</f>
        <v>35921.56</v>
      </c>
      <c r="F37" s="51">
        <f t="shared" si="3"/>
        <v>100.0189894177154</v>
      </c>
    </row>
    <row r="38" spans="1:6" s="3" customFormat="1" ht="13.5" customHeight="1" x14ac:dyDescent="0.2">
      <c r="A38" s="34">
        <v>321</v>
      </c>
      <c r="B38" s="65" t="s">
        <v>105</v>
      </c>
      <c r="C38" s="36">
        <f>SUM(C39:C42)</f>
        <v>2200</v>
      </c>
      <c r="D38" s="36">
        <f>+D39+D40+D41+D42</f>
        <v>0</v>
      </c>
      <c r="E38" s="36">
        <f>SUM(E39:E42)</f>
        <v>2090.92</v>
      </c>
      <c r="F38" s="51">
        <f t="shared" si="3"/>
        <v>95.041818181818186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1647.5</v>
      </c>
      <c r="D39" s="20">
        <v>0</v>
      </c>
      <c r="E39" s="20">
        <v>1587.92</v>
      </c>
      <c r="F39" s="53">
        <f t="shared" si="3"/>
        <v>96.383611532625196</v>
      </c>
    </row>
    <row r="40" spans="1:6" s="5" customFormat="1" ht="13.5" customHeight="1" x14ac:dyDescent="0.2">
      <c r="A40" s="4" t="s">
        <v>3</v>
      </c>
      <c r="B40" s="13" t="s">
        <v>4</v>
      </c>
      <c r="C40" s="20">
        <v>0</v>
      </c>
      <c r="D40" s="20">
        <v>0</v>
      </c>
      <c r="E40" s="20">
        <v>0</v>
      </c>
      <c r="F40" s="53">
        <v>0</v>
      </c>
    </row>
    <row r="41" spans="1:6" s="5" customFormat="1" ht="13.5" customHeight="1" x14ac:dyDescent="0.2">
      <c r="A41" s="4" t="s">
        <v>5</v>
      </c>
      <c r="B41" s="13" t="s">
        <v>6</v>
      </c>
      <c r="C41" s="20">
        <v>317.5</v>
      </c>
      <c r="D41" s="20">
        <v>0</v>
      </c>
      <c r="E41" s="20">
        <v>317.5</v>
      </c>
      <c r="F41" s="53">
        <f>+E41/C41*100</f>
        <v>100</v>
      </c>
    </row>
    <row r="42" spans="1:6" s="5" customFormat="1" ht="13.5" customHeight="1" x14ac:dyDescent="0.2">
      <c r="A42" s="4" t="s">
        <v>7</v>
      </c>
      <c r="B42" s="13" t="s">
        <v>8</v>
      </c>
      <c r="C42" s="20">
        <v>235</v>
      </c>
      <c r="D42" s="20">
        <v>0</v>
      </c>
      <c r="E42" s="20">
        <v>185.5</v>
      </c>
      <c r="F42" s="53">
        <f t="shared" ref="F42:F59" si="4">+E42/C42*100</f>
        <v>78.936170212765958</v>
      </c>
    </row>
    <row r="43" spans="1:6" s="37" customFormat="1" ht="13.5" customHeight="1" x14ac:dyDescent="0.2">
      <c r="A43" s="34">
        <v>322</v>
      </c>
      <c r="B43" s="57" t="s">
        <v>106</v>
      </c>
      <c r="C43" s="36">
        <f>SUM(C44:C49)</f>
        <v>18902.739999999998</v>
      </c>
      <c r="D43" s="36">
        <f>+D44+D45+D46+D47+D48+D49</f>
        <v>0</v>
      </c>
      <c r="E43" s="36">
        <f>SUM(E44:E49)</f>
        <v>19055.269999999997</v>
      </c>
      <c r="F43" s="51">
        <f t="shared" si="4"/>
        <v>100.80692005497616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7043.78</v>
      </c>
      <c r="D44" s="20">
        <v>0</v>
      </c>
      <c r="E44" s="20">
        <v>8009.02</v>
      </c>
      <c r="F44" s="53">
        <f t="shared" si="4"/>
        <v>113.70343764285656</v>
      </c>
    </row>
    <row r="45" spans="1:6" s="5" customFormat="1" ht="13.5" customHeight="1" x14ac:dyDescent="0.2">
      <c r="A45" s="12">
        <v>3222</v>
      </c>
      <c r="B45" s="13" t="s">
        <v>75</v>
      </c>
      <c r="C45" s="20">
        <v>0</v>
      </c>
      <c r="D45" s="20">
        <v>0</v>
      </c>
      <c r="E45" s="20">
        <v>0</v>
      </c>
      <c r="F45" s="53">
        <v>0</v>
      </c>
    </row>
    <row r="46" spans="1:6" s="5" customFormat="1" ht="13.5" customHeight="1" x14ac:dyDescent="0.2">
      <c r="A46" s="4" t="s">
        <v>11</v>
      </c>
      <c r="B46" s="13" t="s">
        <v>12</v>
      </c>
      <c r="C46" s="20">
        <v>11679.61</v>
      </c>
      <c r="D46" s="20">
        <v>0</v>
      </c>
      <c r="E46" s="20">
        <v>10866.9</v>
      </c>
      <c r="F46" s="53">
        <f t="shared" si="4"/>
        <v>93.041634095659006</v>
      </c>
    </row>
    <row r="47" spans="1:6" s="5" customFormat="1" ht="13.5" customHeight="1" x14ac:dyDescent="0.2">
      <c r="A47" s="4" t="s">
        <v>13</v>
      </c>
      <c r="B47" s="38" t="s">
        <v>14</v>
      </c>
      <c r="C47" s="20">
        <v>0</v>
      </c>
      <c r="D47" s="20">
        <v>0</v>
      </c>
      <c r="E47" s="20">
        <v>0</v>
      </c>
      <c r="F47" s="53">
        <v>0</v>
      </c>
    </row>
    <row r="48" spans="1:6" s="5" customFormat="1" ht="13.5" customHeight="1" x14ac:dyDescent="0.2">
      <c r="A48" s="4" t="s">
        <v>15</v>
      </c>
      <c r="B48" s="13" t="s">
        <v>16</v>
      </c>
      <c r="C48" s="20">
        <v>179.35</v>
      </c>
      <c r="D48" s="20">
        <v>0</v>
      </c>
      <c r="E48" s="20">
        <v>179.35</v>
      </c>
      <c r="F48" s="53">
        <f t="shared" si="4"/>
        <v>100</v>
      </c>
    </row>
    <row r="49" spans="1:8" s="5" customFormat="1" ht="13.5" customHeight="1" x14ac:dyDescent="0.2">
      <c r="A49" s="12">
        <v>3227</v>
      </c>
      <c r="B49" s="13" t="s">
        <v>162</v>
      </c>
      <c r="C49" s="20">
        <v>0</v>
      </c>
      <c r="D49" s="20">
        <v>0</v>
      </c>
      <c r="E49" s="20">
        <v>0</v>
      </c>
      <c r="F49" s="53">
        <v>0</v>
      </c>
    </row>
    <row r="50" spans="1:8" s="37" customFormat="1" ht="13.5" customHeight="1" x14ac:dyDescent="0.2">
      <c r="A50" s="34">
        <v>323</v>
      </c>
      <c r="B50" s="57" t="s">
        <v>107</v>
      </c>
      <c r="C50" s="36">
        <f>SUM(C51:C59)</f>
        <v>12819.619999999999</v>
      </c>
      <c r="D50" s="36">
        <f>SUM(D51:D59)</f>
        <v>0</v>
      </c>
      <c r="E50" s="36">
        <f>SUM(E51:E59)</f>
        <v>13315.11</v>
      </c>
      <c r="F50" s="51">
        <f t="shared" si="4"/>
        <v>103.86509116494874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5650</v>
      </c>
      <c r="D51" s="20">
        <v>0</v>
      </c>
      <c r="E51" s="20">
        <v>5462.95</v>
      </c>
      <c r="F51" s="53">
        <f t="shared" si="4"/>
        <v>96.689380530973452</v>
      </c>
    </row>
    <row r="52" spans="1:8" s="5" customFormat="1" ht="13.5" customHeight="1" x14ac:dyDescent="0.2">
      <c r="A52" s="4" t="s">
        <v>19</v>
      </c>
      <c r="B52" s="13" t="s">
        <v>20</v>
      </c>
      <c r="C52" s="20">
        <v>0</v>
      </c>
      <c r="D52" s="20">
        <v>0</v>
      </c>
      <c r="E52" s="20">
        <v>0</v>
      </c>
      <c r="F52" s="53">
        <v>0</v>
      </c>
    </row>
    <row r="53" spans="1:8" s="5" customFormat="1" ht="13.5" customHeight="1" x14ac:dyDescent="0.2">
      <c r="A53" s="4" t="s">
        <v>21</v>
      </c>
      <c r="B53" s="13" t="s">
        <v>22</v>
      </c>
      <c r="C53" s="20">
        <v>235.58</v>
      </c>
      <c r="D53" s="20">
        <v>0</v>
      </c>
      <c r="E53" s="20">
        <v>127.44</v>
      </c>
      <c r="F53" s="53">
        <f t="shared" si="4"/>
        <v>54.096273028270645</v>
      </c>
    </row>
    <row r="54" spans="1:8" s="5" customFormat="1" ht="13.5" customHeight="1" x14ac:dyDescent="0.2">
      <c r="A54" s="4" t="s">
        <v>23</v>
      </c>
      <c r="B54" s="13" t="s">
        <v>24</v>
      </c>
      <c r="C54" s="20">
        <v>4000</v>
      </c>
      <c r="D54" s="20">
        <v>0</v>
      </c>
      <c r="E54" s="20">
        <v>4028.55</v>
      </c>
      <c r="F54" s="53">
        <f t="shared" si="4"/>
        <v>100.71375</v>
      </c>
    </row>
    <row r="55" spans="1:8" s="5" customFormat="1" ht="13.5" customHeight="1" x14ac:dyDescent="0.2">
      <c r="A55" s="12">
        <v>3235</v>
      </c>
      <c r="B55" s="13" t="s">
        <v>76</v>
      </c>
      <c r="C55" s="20">
        <v>400</v>
      </c>
      <c r="D55" s="20">
        <v>0</v>
      </c>
      <c r="E55" s="20">
        <v>399.6</v>
      </c>
      <c r="F55" s="53">
        <f t="shared" si="4"/>
        <v>99.9</v>
      </c>
    </row>
    <row r="56" spans="1:8" s="5" customFormat="1" ht="13.5" customHeight="1" x14ac:dyDescent="0.2">
      <c r="A56" s="4" t="s">
        <v>25</v>
      </c>
      <c r="B56" s="13" t="s">
        <v>26</v>
      </c>
      <c r="C56" s="20">
        <v>1400</v>
      </c>
      <c r="D56" s="20">
        <v>0</v>
      </c>
      <c r="E56" s="20">
        <v>2295.0500000000002</v>
      </c>
      <c r="F56" s="53">
        <f t="shared" si="4"/>
        <v>163.93214285714285</v>
      </c>
    </row>
    <row r="57" spans="1:8" s="5" customFormat="1" ht="13.5" customHeight="1" x14ac:dyDescent="0.2">
      <c r="A57" s="4" t="s">
        <v>27</v>
      </c>
      <c r="B57" s="13" t="s">
        <v>28</v>
      </c>
      <c r="C57" s="20">
        <v>50</v>
      </c>
      <c r="D57" s="20">
        <v>0</v>
      </c>
      <c r="E57" s="20">
        <v>0</v>
      </c>
      <c r="F57" s="53">
        <f t="shared" si="4"/>
        <v>0</v>
      </c>
    </row>
    <row r="58" spans="1:8" s="5" customFormat="1" ht="13.5" customHeight="1" x14ac:dyDescent="0.2">
      <c r="A58" s="4" t="s">
        <v>29</v>
      </c>
      <c r="B58" s="13" t="s">
        <v>30</v>
      </c>
      <c r="C58" s="20">
        <v>934.04</v>
      </c>
      <c r="D58" s="20">
        <v>0</v>
      </c>
      <c r="E58" s="20">
        <v>939.02</v>
      </c>
      <c r="F58" s="53">
        <f t="shared" si="4"/>
        <v>100.53316774442209</v>
      </c>
    </row>
    <row r="59" spans="1:8" s="5" customFormat="1" ht="13.5" customHeight="1" x14ac:dyDescent="0.2">
      <c r="A59" s="4" t="s">
        <v>31</v>
      </c>
      <c r="B59" s="13" t="s">
        <v>32</v>
      </c>
      <c r="C59" s="20">
        <v>150</v>
      </c>
      <c r="D59" s="20">
        <v>0</v>
      </c>
      <c r="E59" s="20">
        <v>62.5</v>
      </c>
      <c r="F59" s="53">
        <f t="shared" si="4"/>
        <v>41.666666666666671</v>
      </c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ref="D60:D75" si="5">SUM(C60)</f>
        <v>0</v>
      </c>
      <c r="E60" s="55">
        <v>0</v>
      </c>
      <c r="F60" s="51">
        <v>0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>
        <v>0</v>
      </c>
      <c r="D61" s="20">
        <f t="shared" si="5"/>
        <v>0</v>
      </c>
      <c r="E61" s="20">
        <v>0</v>
      </c>
      <c r="F61" s="53">
        <v>0</v>
      </c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1992.38</v>
      </c>
      <c r="D62" s="36">
        <f>SUM(D63:D67)</f>
        <v>0</v>
      </c>
      <c r="E62" s="36">
        <f>SUM(E63:E67)</f>
        <v>1460.26</v>
      </c>
      <c r="F62" s="51">
        <f>+E62/C62*100</f>
        <v>73.2922434475351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5</v>
      </c>
      <c r="D63" s="20">
        <v>0</v>
      </c>
      <c r="E63" s="20">
        <v>0</v>
      </c>
      <c r="F63" s="53">
        <f t="shared" ref="F63:F71" si="6">+E63/C63*100</f>
        <v>0</v>
      </c>
    </row>
    <row r="64" spans="1:8" s="5" customFormat="1" ht="13.5" customHeight="1" x14ac:dyDescent="0.2">
      <c r="A64" s="4" t="s">
        <v>37</v>
      </c>
      <c r="B64" s="13" t="s">
        <v>38</v>
      </c>
      <c r="C64" s="20">
        <v>1000</v>
      </c>
      <c r="D64" s="20">
        <v>0</v>
      </c>
      <c r="E64" s="20">
        <v>615.03</v>
      </c>
      <c r="F64" s="53">
        <f t="shared" si="6"/>
        <v>61.503</v>
      </c>
    </row>
    <row r="65" spans="1:6" s="5" customFormat="1" ht="13.5" customHeight="1" x14ac:dyDescent="0.2">
      <c r="A65" s="4" t="s">
        <v>39</v>
      </c>
      <c r="B65" s="13" t="s">
        <v>40</v>
      </c>
      <c r="C65" s="20">
        <v>195</v>
      </c>
      <c r="D65" s="20">
        <v>0</v>
      </c>
      <c r="E65" s="20">
        <v>195</v>
      </c>
      <c r="F65" s="53">
        <f t="shared" si="6"/>
        <v>100</v>
      </c>
    </row>
    <row r="66" spans="1:6" s="5" customFormat="1" ht="13.5" customHeight="1" x14ac:dyDescent="0.2">
      <c r="A66" s="4" t="s">
        <v>41</v>
      </c>
      <c r="B66" s="13" t="s">
        <v>42</v>
      </c>
      <c r="C66" s="20">
        <v>12.96</v>
      </c>
      <c r="D66" s="20">
        <v>0</v>
      </c>
      <c r="E66" s="20">
        <v>0</v>
      </c>
      <c r="F66" s="53">
        <f t="shared" si="6"/>
        <v>0</v>
      </c>
    </row>
    <row r="67" spans="1:6" s="5" customFormat="1" ht="13.5" customHeight="1" x14ac:dyDescent="0.2">
      <c r="A67" s="4" t="s">
        <v>43</v>
      </c>
      <c r="B67" s="13" t="s">
        <v>44</v>
      </c>
      <c r="C67" s="20">
        <v>779.42</v>
      </c>
      <c r="D67" s="20">
        <v>0</v>
      </c>
      <c r="E67" s="20">
        <v>650.23</v>
      </c>
      <c r="F67" s="53">
        <f t="shared" si="6"/>
        <v>83.424854378897138</v>
      </c>
    </row>
    <row r="68" spans="1:6" s="37" customFormat="1" ht="13.5" customHeight="1" x14ac:dyDescent="0.2">
      <c r="A68" s="34">
        <v>34</v>
      </c>
      <c r="B68" s="70" t="s">
        <v>59</v>
      </c>
      <c r="C68" s="36">
        <f>C69</f>
        <v>6.89</v>
      </c>
      <c r="D68" s="36">
        <f>+D69</f>
        <v>0</v>
      </c>
      <c r="E68" s="36">
        <f>E69</f>
        <v>0</v>
      </c>
      <c r="F68" s="51">
        <f t="shared" si="6"/>
        <v>0</v>
      </c>
    </row>
    <row r="69" spans="1:6" s="37" customFormat="1" ht="13.5" customHeight="1" x14ac:dyDescent="0.2">
      <c r="A69" s="34">
        <v>343</v>
      </c>
      <c r="B69" s="57" t="s">
        <v>108</v>
      </c>
      <c r="C69" s="36">
        <f>SUM(C70:C72)</f>
        <v>6.89</v>
      </c>
      <c r="D69" s="36">
        <f>+D70+D71+D72</f>
        <v>0</v>
      </c>
      <c r="E69" s="36">
        <f>SUM(E70:E72)</f>
        <v>0</v>
      </c>
      <c r="F69" s="51">
        <f t="shared" si="6"/>
        <v>0</v>
      </c>
    </row>
    <row r="70" spans="1:6" s="5" customFormat="1" ht="13.5" customHeight="1" x14ac:dyDescent="0.2">
      <c r="A70" s="4" t="s">
        <v>45</v>
      </c>
      <c r="B70" s="13" t="s">
        <v>46</v>
      </c>
      <c r="C70" s="20">
        <v>5.97</v>
      </c>
      <c r="D70" s="20">
        <v>0</v>
      </c>
      <c r="E70" s="20">
        <v>0</v>
      </c>
      <c r="F70" s="53">
        <f t="shared" si="6"/>
        <v>0</v>
      </c>
    </row>
    <row r="71" spans="1:6" s="5" customFormat="1" ht="13.5" customHeight="1" x14ac:dyDescent="0.2">
      <c r="A71" s="4" t="s">
        <v>47</v>
      </c>
      <c r="B71" s="13" t="s">
        <v>48</v>
      </c>
      <c r="C71" s="20">
        <v>0.92</v>
      </c>
      <c r="D71" s="20">
        <v>0</v>
      </c>
      <c r="E71" s="20">
        <v>0</v>
      </c>
      <c r="F71" s="53">
        <f t="shared" si="6"/>
        <v>0</v>
      </c>
    </row>
    <row r="72" spans="1:6" s="5" customFormat="1" ht="13.5" customHeight="1" x14ac:dyDescent="0.2">
      <c r="A72" s="12">
        <v>3434</v>
      </c>
      <c r="B72" s="13" t="s">
        <v>66</v>
      </c>
      <c r="C72" s="20">
        <v>0</v>
      </c>
      <c r="D72" s="20">
        <v>0</v>
      </c>
      <c r="E72" s="20">
        <v>0</v>
      </c>
      <c r="F72" s="53">
        <v>0</v>
      </c>
    </row>
    <row r="73" spans="1:6" s="5" customFormat="1" ht="24" customHeight="1" x14ac:dyDescent="0.2">
      <c r="A73" s="306" t="s">
        <v>199</v>
      </c>
      <c r="B73" s="307"/>
      <c r="C73" s="59">
        <f>+C17+C74+C110+C133+C180+C201+C209+C233+C240+C259+C264+C269</f>
        <v>973415.89999999991</v>
      </c>
      <c r="D73" s="59">
        <f>+D17+D74+D110+D133+D180+D201+D209+D233+D240+D259+D264+D269</f>
        <v>0</v>
      </c>
      <c r="E73" s="59">
        <f>+E17+E74+E110+E133+E180+E201+E209+E233+E240+E259+E264+E269</f>
        <v>941309.26</v>
      </c>
      <c r="F73" s="33">
        <f>+E73/C73*100</f>
        <v>96.701652397500411</v>
      </c>
    </row>
    <row r="74" spans="1:6" s="5" customFormat="1" ht="13.5" customHeight="1" x14ac:dyDescent="0.2">
      <c r="A74" s="292" t="s">
        <v>236</v>
      </c>
      <c r="B74" s="293"/>
      <c r="C74" s="56">
        <f>C75+C82+C100</f>
        <v>2381.94</v>
      </c>
      <c r="D74" s="56">
        <f>D75+D82+D100</f>
        <v>0</v>
      </c>
      <c r="E74" s="56">
        <f t="shared" ref="E74" si="7">E75+E82+E100</f>
        <v>516.02</v>
      </c>
      <c r="F74" s="52">
        <f>+E74/C74*100</f>
        <v>21.66385383342989</v>
      </c>
    </row>
    <row r="75" spans="1:6" s="3" customFormat="1" ht="13.5" customHeight="1" x14ac:dyDescent="0.2">
      <c r="A75" s="34">
        <v>31</v>
      </c>
      <c r="B75" s="65" t="s">
        <v>63</v>
      </c>
      <c r="C75" s="35">
        <f>C76+C80+C78</f>
        <v>0</v>
      </c>
      <c r="D75" s="35">
        <f t="shared" si="5"/>
        <v>0</v>
      </c>
      <c r="E75" s="35">
        <f>E76+E80+E78</f>
        <v>0</v>
      </c>
      <c r="F75" s="51">
        <v>0</v>
      </c>
    </row>
    <row r="76" spans="1:6" s="3" customFormat="1" ht="13.5" customHeight="1" x14ac:dyDescent="0.2">
      <c r="A76" s="34">
        <v>311</v>
      </c>
      <c r="B76" s="65" t="s">
        <v>101</v>
      </c>
      <c r="C76" s="36">
        <f>C77</f>
        <v>0</v>
      </c>
      <c r="D76" s="36">
        <f t="shared" ref="D76:D141" si="8">SUM(C76)</f>
        <v>0</v>
      </c>
      <c r="E76" s="36">
        <f>E77</f>
        <v>0</v>
      </c>
      <c r="F76" s="51">
        <v>0</v>
      </c>
    </row>
    <row r="77" spans="1:6" s="9" customFormat="1" ht="13.5" customHeight="1" x14ac:dyDescent="0.2">
      <c r="A77" s="4" t="s">
        <v>64</v>
      </c>
      <c r="B77" s="13" t="s">
        <v>65</v>
      </c>
      <c r="C77" s="20">
        <v>0</v>
      </c>
      <c r="D77" s="20">
        <f t="shared" si="8"/>
        <v>0</v>
      </c>
      <c r="E77" s="20">
        <v>0</v>
      </c>
      <c r="F77" s="53">
        <v>0</v>
      </c>
    </row>
    <row r="78" spans="1:6" s="9" customFormat="1" ht="13.5" customHeight="1" x14ac:dyDescent="0.2">
      <c r="A78" s="45">
        <v>312</v>
      </c>
      <c r="B78" s="66" t="s">
        <v>74</v>
      </c>
      <c r="C78" s="35">
        <f>C79</f>
        <v>0</v>
      </c>
      <c r="D78" s="35">
        <f t="shared" si="8"/>
        <v>0</v>
      </c>
      <c r="E78" s="35">
        <f>E79</f>
        <v>0</v>
      </c>
      <c r="F78" s="51">
        <v>0</v>
      </c>
    </row>
    <row r="79" spans="1:6" s="9" customFormat="1" ht="13.5" customHeight="1" x14ac:dyDescent="0.2">
      <c r="A79" s="10">
        <v>3121</v>
      </c>
      <c r="B79" s="68" t="s">
        <v>74</v>
      </c>
      <c r="C79" s="20">
        <v>0</v>
      </c>
      <c r="D79" s="20">
        <f t="shared" si="8"/>
        <v>0</v>
      </c>
      <c r="E79" s="20">
        <v>0</v>
      </c>
      <c r="F79" s="53">
        <v>0</v>
      </c>
    </row>
    <row r="80" spans="1:6" s="8" customFormat="1" ht="13.5" customHeight="1" x14ac:dyDescent="0.2">
      <c r="A80" s="34">
        <v>313</v>
      </c>
      <c r="B80" s="65" t="s">
        <v>103</v>
      </c>
      <c r="C80" s="36">
        <f>C81</f>
        <v>0</v>
      </c>
      <c r="D80" s="36">
        <f t="shared" si="8"/>
        <v>0</v>
      </c>
      <c r="E80" s="36">
        <f>E81</f>
        <v>0</v>
      </c>
      <c r="F80" s="51">
        <v>0</v>
      </c>
    </row>
    <row r="81" spans="1:6" s="9" customFormat="1" ht="13.5" customHeight="1" x14ac:dyDescent="0.2">
      <c r="A81" s="12">
        <v>3132</v>
      </c>
      <c r="B81" s="68" t="s">
        <v>104</v>
      </c>
      <c r="C81" s="20">
        <v>0</v>
      </c>
      <c r="D81" s="20">
        <f t="shared" si="8"/>
        <v>0</v>
      </c>
      <c r="E81" s="20">
        <v>0</v>
      </c>
      <c r="F81" s="53">
        <v>0</v>
      </c>
    </row>
    <row r="82" spans="1:6" s="3" customFormat="1" ht="13.5" customHeight="1" x14ac:dyDescent="0.2">
      <c r="A82" s="34">
        <v>32</v>
      </c>
      <c r="B82" s="65" t="s">
        <v>58</v>
      </c>
      <c r="C82" s="44">
        <f>C83+C86+C91+C97</f>
        <v>1941.94</v>
      </c>
      <c r="D82" s="44">
        <f t="shared" ref="D82:E82" si="9">D83+D86+D91+D97</f>
        <v>0</v>
      </c>
      <c r="E82" s="44">
        <f t="shared" si="9"/>
        <v>516.02</v>
      </c>
      <c r="F82" s="51">
        <f>+E82/C82*100</f>
        <v>26.572396675489458</v>
      </c>
    </row>
    <row r="83" spans="1:6" s="3" customFormat="1" ht="13.5" customHeight="1" x14ac:dyDescent="0.2">
      <c r="A83" s="34">
        <v>321</v>
      </c>
      <c r="B83" s="65" t="s">
        <v>105</v>
      </c>
      <c r="C83" s="35">
        <f>SUM(C84:C85)</f>
        <v>411.94</v>
      </c>
      <c r="D83" s="35">
        <f>+D84+D85</f>
        <v>0</v>
      </c>
      <c r="E83" s="35">
        <f>SUM(E84:E85)</f>
        <v>0</v>
      </c>
      <c r="F83" s="51">
        <f>+E83/C83*100</f>
        <v>0</v>
      </c>
    </row>
    <row r="84" spans="1:6" s="6" customFormat="1" ht="13.5" customHeight="1" x14ac:dyDescent="0.2">
      <c r="A84" s="4" t="s">
        <v>1</v>
      </c>
      <c r="B84" s="13" t="s">
        <v>2</v>
      </c>
      <c r="C84" s="20">
        <v>411.94</v>
      </c>
      <c r="D84" s="20">
        <v>0</v>
      </c>
      <c r="E84" s="20">
        <v>0</v>
      </c>
      <c r="F84" s="53">
        <f>+E84/C84*100</f>
        <v>0</v>
      </c>
    </row>
    <row r="85" spans="1:6" s="6" customFormat="1" ht="13.5" customHeight="1" x14ac:dyDescent="0.2">
      <c r="A85" s="12">
        <v>3213</v>
      </c>
      <c r="B85" s="13" t="s">
        <v>6</v>
      </c>
      <c r="C85" s="20">
        <v>0</v>
      </c>
      <c r="D85" s="20">
        <v>0</v>
      </c>
      <c r="E85" s="20">
        <v>0</v>
      </c>
      <c r="F85" s="53">
        <v>0</v>
      </c>
    </row>
    <row r="86" spans="1:6" s="3" customFormat="1" ht="13.5" customHeight="1" x14ac:dyDescent="0.2">
      <c r="A86" s="34">
        <v>322</v>
      </c>
      <c r="B86" s="57" t="s">
        <v>106</v>
      </c>
      <c r="C86" s="71">
        <f>SUM(C87:C90)</f>
        <v>480</v>
      </c>
      <c r="D86" s="71">
        <f>SUM(D87:D90)</f>
        <v>0</v>
      </c>
      <c r="E86" s="71">
        <f>SUM(E87:E90)</f>
        <v>461.21999999999997</v>
      </c>
      <c r="F86" s="51">
        <f>+E86/C86*100</f>
        <v>96.087499999999991</v>
      </c>
    </row>
    <row r="87" spans="1:6" s="9" customFormat="1" ht="13.5" customHeight="1" x14ac:dyDescent="0.2">
      <c r="A87" s="4" t="s">
        <v>9</v>
      </c>
      <c r="B87" s="13" t="s">
        <v>10</v>
      </c>
      <c r="C87" s="20">
        <v>250</v>
      </c>
      <c r="D87" s="20">
        <v>0</v>
      </c>
      <c r="E87" s="20">
        <v>10.84</v>
      </c>
      <c r="F87" s="53">
        <f t="shared" ref="F87:F107" si="10">+E87/C87*100</f>
        <v>4.3360000000000003</v>
      </c>
    </row>
    <row r="88" spans="1:6" s="9" customFormat="1" ht="13.5" customHeight="1" x14ac:dyDescent="0.2">
      <c r="A88" s="12">
        <v>3222</v>
      </c>
      <c r="B88" s="13" t="s">
        <v>75</v>
      </c>
      <c r="C88" s="20">
        <v>50</v>
      </c>
      <c r="D88" s="20">
        <v>0</v>
      </c>
      <c r="E88" s="20">
        <v>450.38</v>
      </c>
      <c r="F88" s="53">
        <f t="shared" si="10"/>
        <v>900.76</v>
      </c>
    </row>
    <row r="89" spans="1:6" s="9" customFormat="1" ht="13.5" customHeight="1" x14ac:dyDescent="0.2">
      <c r="A89" s="12">
        <v>3225</v>
      </c>
      <c r="B89" s="13" t="s">
        <v>16</v>
      </c>
      <c r="C89" s="20">
        <v>150</v>
      </c>
      <c r="D89" s="20">
        <v>0</v>
      </c>
      <c r="E89" s="20">
        <v>0</v>
      </c>
      <c r="F89" s="53">
        <f t="shared" si="10"/>
        <v>0</v>
      </c>
    </row>
    <row r="90" spans="1:6" s="9" customFormat="1" ht="13.5" customHeight="1" x14ac:dyDescent="0.2">
      <c r="A90" s="12">
        <v>3227</v>
      </c>
      <c r="B90" s="13" t="s">
        <v>162</v>
      </c>
      <c r="C90" s="20">
        <v>30</v>
      </c>
      <c r="D90" s="20">
        <v>0</v>
      </c>
      <c r="E90" s="20">
        <v>0</v>
      </c>
      <c r="F90" s="53">
        <f t="shared" si="10"/>
        <v>0</v>
      </c>
    </row>
    <row r="91" spans="1:6" s="8" customFormat="1" ht="13.5" customHeight="1" x14ac:dyDescent="0.2">
      <c r="A91" s="34">
        <v>323</v>
      </c>
      <c r="B91" s="57" t="s">
        <v>107</v>
      </c>
      <c r="C91" s="71">
        <f>SUM(C92:C96)</f>
        <v>550</v>
      </c>
      <c r="D91" s="71">
        <f>+D92+D93+D94+D95+D96</f>
        <v>0</v>
      </c>
      <c r="E91" s="71">
        <f>SUM(E92:E96)</f>
        <v>0</v>
      </c>
      <c r="F91" s="51">
        <f t="shared" si="10"/>
        <v>0</v>
      </c>
    </row>
    <row r="92" spans="1:6" s="9" customFormat="1" ht="13.5" customHeight="1" x14ac:dyDescent="0.2">
      <c r="A92" s="12">
        <v>3232</v>
      </c>
      <c r="B92" s="13" t="s">
        <v>20</v>
      </c>
      <c r="C92" s="20">
        <v>50</v>
      </c>
      <c r="D92" s="20">
        <v>0</v>
      </c>
      <c r="E92" s="72">
        <v>0</v>
      </c>
      <c r="F92" s="53">
        <f t="shared" si="10"/>
        <v>0</v>
      </c>
    </row>
    <row r="93" spans="1:6" s="9" customFormat="1" ht="13.5" customHeight="1" x14ac:dyDescent="0.2">
      <c r="A93" s="12">
        <v>3233</v>
      </c>
      <c r="B93" s="13" t="s">
        <v>22</v>
      </c>
      <c r="C93" s="20">
        <v>150</v>
      </c>
      <c r="D93" s="20">
        <v>0</v>
      </c>
      <c r="E93" s="20">
        <v>0</v>
      </c>
      <c r="F93" s="53">
        <f t="shared" si="10"/>
        <v>0</v>
      </c>
    </row>
    <row r="94" spans="1:6" s="9" customFormat="1" ht="13.5" customHeight="1" x14ac:dyDescent="0.2">
      <c r="A94" s="4" t="s">
        <v>23</v>
      </c>
      <c r="B94" s="13" t="s">
        <v>24</v>
      </c>
      <c r="C94" s="20">
        <v>0</v>
      </c>
      <c r="D94" s="20">
        <v>0</v>
      </c>
      <c r="E94" s="20">
        <v>0</v>
      </c>
      <c r="F94" s="53">
        <v>0</v>
      </c>
    </row>
    <row r="95" spans="1:6" s="9" customFormat="1" ht="13.5" customHeight="1" x14ac:dyDescent="0.2">
      <c r="A95" s="12">
        <v>3237</v>
      </c>
      <c r="B95" s="13" t="s">
        <v>28</v>
      </c>
      <c r="C95" s="20">
        <v>0</v>
      </c>
      <c r="D95" s="20">
        <v>0</v>
      </c>
      <c r="E95" s="20">
        <v>0</v>
      </c>
      <c r="F95" s="53">
        <v>0</v>
      </c>
    </row>
    <row r="96" spans="1:6" s="9" customFormat="1" ht="13.5" customHeight="1" x14ac:dyDescent="0.2">
      <c r="A96" s="4" t="s">
        <v>31</v>
      </c>
      <c r="B96" s="13" t="s">
        <v>32</v>
      </c>
      <c r="C96" s="20">
        <v>350</v>
      </c>
      <c r="D96" s="20">
        <v>0</v>
      </c>
      <c r="E96" s="20">
        <v>0</v>
      </c>
      <c r="F96" s="53">
        <f t="shared" si="10"/>
        <v>0</v>
      </c>
    </row>
    <row r="97" spans="1:6" s="8" customFormat="1" ht="13.5" customHeight="1" x14ac:dyDescent="0.2">
      <c r="A97" s="34">
        <v>329</v>
      </c>
      <c r="B97" s="57" t="s">
        <v>44</v>
      </c>
      <c r="C97" s="71">
        <f>SUM(C98:C99)</f>
        <v>500</v>
      </c>
      <c r="D97" s="71">
        <f>SUM(D98:D99)</f>
        <v>0</v>
      </c>
      <c r="E97" s="71">
        <f>SUM(E98:E99)</f>
        <v>54.8</v>
      </c>
      <c r="F97" s="51">
        <f t="shared" si="10"/>
        <v>10.959999999999999</v>
      </c>
    </row>
    <row r="98" spans="1:6" s="9" customFormat="1" ht="13.5" customHeight="1" x14ac:dyDescent="0.2">
      <c r="A98" s="4" t="s">
        <v>37</v>
      </c>
      <c r="B98" s="38" t="s">
        <v>38</v>
      </c>
      <c r="C98" s="20">
        <v>0</v>
      </c>
      <c r="D98" s="20">
        <v>0</v>
      </c>
      <c r="E98" s="20">
        <v>0</v>
      </c>
      <c r="F98" s="53">
        <v>0</v>
      </c>
    </row>
    <row r="99" spans="1:6" s="9" customFormat="1" ht="13.5" customHeight="1" x14ac:dyDescent="0.2">
      <c r="A99" s="4" t="s">
        <v>43</v>
      </c>
      <c r="B99" s="13" t="s">
        <v>44</v>
      </c>
      <c r="C99" s="20">
        <v>500</v>
      </c>
      <c r="D99" s="20">
        <v>0</v>
      </c>
      <c r="E99" s="20">
        <v>54.8</v>
      </c>
      <c r="F99" s="53">
        <f t="shared" si="10"/>
        <v>10.959999999999999</v>
      </c>
    </row>
    <row r="100" spans="1:6" s="37" customFormat="1" ht="13.5" customHeight="1" x14ac:dyDescent="0.2">
      <c r="A100" s="34">
        <v>42</v>
      </c>
      <c r="B100" s="70" t="s">
        <v>109</v>
      </c>
      <c r="C100" s="36">
        <f>C101+C108</f>
        <v>440</v>
      </c>
      <c r="D100" s="36">
        <f>D101+D108</f>
        <v>0</v>
      </c>
      <c r="E100" s="36">
        <f>E101+E108</f>
        <v>0</v>
      </c>
      <c r="F100" s="51">
        <f t="shared" si="10"/>
        <v>0</v>
      </c>
    </row>
    <row r="101" spans="1:6" s="37" customFormat="1" ht="13.5" customHeight="1" x14ac:dyDescent="0.2">
      <c r="A101" s="34">
        <v>422</v>
      </c>
      <c r="B101" s="57" t="s">
        <v>110</v>
      </c>
      <c r="C101" s="71">
        <f>SUM(C102:C107)</f>
        <v>440</v>
      </c>
      <c r="D101" s="71">
        <f>SUM(D102:D107)</f>
        <v>0</v>
      </c>
      <c r="E101" s="71">
        <f>SUM(E102:E106)</f>
        <v>0</v>
      </c>
      <c r="F101" s="51">
        <f t="shared" si="10"/>
        <v>0</v>
      </c>
    </row>
    <row r="102" spans="1:6" s="9" customFormat="1" ht="13.5" customHeight="1" x14ac:dyDescent="0.2">
      <c r="A102" s="39" t="s">
        <v>67</v>
      </c>
      <c r="B102" s="13" t="s">
        <v>68</v>
      </c>
      <c r="C102" s="20">
        <v>400</v>
      </c>
      <c r="D102" s="20">
        <v>0</v>
      </c>
      <c r="E102" s="20">
        <v>0</v>
      </c>
      <c r="F102" s="53">
        <f t="shared" si="10"/>
        <v>0</v>
      </c>
    </row>
    <row r="103" spans="1:6" s="9" customFormat="1" ht="13.5" customHeight="1" x14ac:dyDescent="0.2">
      <c r="A103" s="39">
        <v>4222</v>
      </c>
      <c r="B103" s="13" t="s">
        <v>86</v>
      </c>
      <c r="C103" s="20">
        <v>0</v>
      </c>
      <c r="D103" s="20">
        <f t="shared" si="8"/>
        <v>0</v>
      </c>
      <c r="E103" s="20">
        <v>0</v>
      </c>
      <c r="F103" s="53">
        <v>0</v>
      </c>
    </row>
    <row r="104" spans="1:6" s="9" customFormat="1" ht="13.5" customHeight="1" x14ac:dyDescent="0.2">
      <c r="A104" s="39">
        <v>4223</v>
      </c>
      <c r="B104" s="13" t="s">
        <v>87</v>
      </c>
      <c r="C104" s="20">
        <v>0</v>
      </c>
      <c r="D104" s="20">
        <f t="shared" si="8"/>
        <v>0</v>
      </c>
      <c r="E104" s="20">
        <v>0</v>
      </c>
      <c r="F104" s="53">
        <v>0</v>
      </c>
    </row>
    <row r="105" spans="1:6" s="9" customFormat="1" ht="13.5" customHeight="1" x14ac:dyDescent="0.2">
      <c r="A105" s="39">
        <v>4225</v>
      </c>
      <c r="B105" s="13" t="s">
        <v>73</v>
      </c>
      <c r="C105" s="20">
        <v>0</v>
      </c>
      <c r="D105" s="20">
        <f t="shared" si="8"/>
        <v>0</v>
      </c>
      <c r="E105" s="20">
        <v>0</v>
      </c>
      <c r="F105" s="53">
        <v>0</v>
      </c>
    </row>
    <row r="106" spans="1:6" s="9" customFormat="1" ht="13.5" customHeight="1" x14ac:dyDescent="0.2">
      <c r="A106" s="39">
        <v>4226</v>
      </c>
      <c r="B106" s="13" t="s">
        <v>88</v>
      </c>
      <c r="C106" s="20">
        <v>0</v>
      </c>
      <c r="D106" s="20">
        <f t="shared" si="8"/>
        <v>0</v>
      </c>
      <c r="E106" s="20">
        <v>0</v>
      </c>
      <c r="F106" s="53">
        <v>0</v>
      </c>
    </row>
    <row r="107" spans="1:6" s="9" customFormat="1" ht="13.5" customHeight="1" x14ac:dyDescent="0.2">
      <c r="A107" s="39">
        <v>4227</v>
      </c>
      <c r="B107" s="13" t="s">
        <v>78</v>
      </c>
      <c r="C107" s="20">
        <v>40</v>
      </c>
      <c r="D107" s="20">
        <v>0</v>
      </c>
      <c r="E107" s="20">
        <v>0</v>
      </c>
      <c r="F107" s="53">
        <f t="shared" si="10"/>
        <v>0</v>
      </c>
    </row>
    <row r="108" spans="1:6" s="37" customFormat="1" ht="13.5" customHeight="1" x14ac:dyDescent="0.2">
      <c r="A108" s="34">
        <v>424</v>
      </c>
      <c r="B108" s="57" t="s">
        <v>111</v>
      </c>
      <c r="C108" s="71">
        <f>SUM(C109)</f>
        <v>0</v>
      </c>
      <c r="D108" s="71">
        <f>+D109</f>
        <v>0</v>
      </c>
      <c r="E108" s="71">
        <f>SUM(E109)</f>
        <v>0</v>
      </c>
      <c r="F108" s="51">
        <v>0</v>
      </c>
    </row>
    <row r="109" spans="1:6" s="9" customFormat="1" ht="13.5" customHeight="1" x14ac:dyDescent="0.2">
      <c r="A109" s="4" t="s">
        <v>69</v>
      </c>
      <c r="B109" s="13" t="s">
        <v>70</v>
      </c>
      <c r="C109" s="20">
        <v>0</v>
      </c>
      <c r="D109" s="20">
        <v>0</v>
      </c>
      <c r="E109" s="20">
        <v>0</v>
      </c>
      <c r="F109" s="53">
        <v>0</v>
      </c>
    </row>
    <row r="110" spans="1:6" s="5" customFormat="1" ht="13.5" customHeight="1" x14ac:dyDescent="0.2">
      <c r="A110" s="292" t="s">
        <v>245</v>
      </c>
      <c r="B110" s="293"/>
      <c r="C110" s="56">
        <f>C111+C128</f>
        <v>5782</v>
      </c>
      <c r="D110" s="56">
        <f>D111+D128</f>
        <v>0</v>
      </c>
      <c r="E110" s="56">
        <f>E111+E128</f>
        <v>2472.5</v>
      </c>
      <c r="F110" s="52">
        <f>+E110/C110*100</f>
        <v>42.762020062262188</v>
      </c>
    </row>
    <row r="111" spans="1:6" s="5" customFormat="1" ht="13.5" customHeight="1" x14ac:dyDescent="0.2">
      <c r="A111" s="34">
        <v>32</v>
      </c>
      <c r="B111" s="65" t="s">
        <v>58</v>
      </c>
      <c r="C111" s="35">
        <f>C114+C118+C122+C124</f>
        <v>5145.75</v>
      </c>
      <c r="D111" s="35">
        <f>D114+D118+D122+D124</f>
        <v>0</v>
      </c>
      <c r="E111" s="35">
        <f>E114+E118+E122+E124+E112</f>
        <v>2353.73</v>
      </c>
      <c r="F111" s="51">
        <f>+E111/C111*100</f>
        <v>45.741242773162313</v>
      </c>
    </row>
    <row r="112" spans="1:6" s="5" customFormat="1" ht="13.5" customHeight="1" x14ac:dyDescent="0.2">
      <c r="A112" s="34">
        <v>321</v>
      </c>
      <c r="B112" s="65" t="s">
        <v>105</v>
      </c>
      <c r="C112" s="35">
        <v>0</v>
      </c>
      <c r="D112" s="35">
        <f>+D113</f>
        <v>0</v>
      </c>
      <c r="E112" s="35">
        <f>+E113</f>
        <v>0</v>
      </c>
      <c r="F112" s="51">
        <v>0</v>
      </c>
    </row>
    <row r="113" spans="1:6" s="5" customFormat="1" ht="13.5" customHeight="1" x14ac:dyDescent="0.2">
      <c r="A113" s="12">
        <v>3211</v>
      </c>
      <c r="B113" s="67" t="s">
        <v>2</v>
      </c>
      <c r="C113" s="20">
        <v>0</v>
      </c>
      <c r="D113" s="20">
        <v>0</v>
      </c>
      <c r="E113" s="20">
        <v>0</v>
      </c>
      <c r="F113" s="53">
        <v>0</v>
      </c>
    </row>
    <row r="114" spans="1:6" s="5" customFormat="1" ht="13.5" customHeight="1" x14ac:dyDescent="0.2">
      <c r="A114" s="34">
        <v>322</v>
      </c>
      <c r="B114" s="57" t="s">
        <v>106</v>
      </c>
      <c r="C114" s="36">
        <f>C115+C116+C117</f>
        <v>418.25</v>
      </c>
      <c r="D114" s="36">
        <f t="shared" ref="D114:E114" si="11">D115+D116+D117</f>
        <v>0</v>
      </c>
      <c r="E114" s="36">
        <f t="shared" si="11"/>
        <v>307.93</v>
      </c>
      <c r="F114" s="51">
        <f>+E114/C114*100</f>
        <v>73.623430962343093</v>
      </c>
    </row>
    <row r="115" spans="1:6" s="5" customFormat="1" ht="13.5" customHeight="1" x14ac:dyDescent="0.2">
      <c r="A115" s="4" t="s">
        <v>9</v>
      </c>
      <c r="B115" s="13" t="s">
        <v>10</v>
      </c>
      <c r="C115" s="20">
        <v>306.25</v>
      </c>
      <c r="D115" s="20">
        <v>0</v>
      </c>
      <c r="E115" s="20">
        <v>306.25</v>
      </c>
      <c r="F115" s="53">
        <f t="shared" ref="F115:F130" si="12">+E115/C115*100</f>
        <v>100</v>
      </c>
    </row>
    <row r="116" spans="1:6" s="5" customFormat="1" ht="13.5" customHeight="1" x14ac:dyDescent="0.2">
      <c r="A116" s="12">
        <v>3222</v>
      </c>
      <c r="B116" s="13" t="s">
        <v>75</v>
      </c>
      <c r="C116" s="20">
        <v>62</v>
      </c>
      <c r="D116" s="20">
        <v>0</v>
      </c>
      <c r="E116" s="20">
        <v>1.68</v>
      </c>
      <c r="F116" s="53">
        <f t="shared" si="12"/>
        <v>2.7096774193548385</v>
      </c>
    </row>
    <row r="117" spans="1:6" s="5" customFormat="1" ht="13.5" customHeight="1" x14ac:dyDescent="0.2">
      <c r="A117" s="12">
        <v>3225</v>
      </c>
      <c r="B117" s="13" t="s">
        <v>16</v>
      </c>
      <c r="C117" s="20">
        <v>50</v>
      </c>
      <c r="D117" s="20">
        <v>0</v>
      </c>
      <c r="E117" s="20">
        <v>0</v>
      </c>
      <c r="F117" s="53">
        <f t="shared" si="12"/>
        <v>0</v>
      </c>
    </row>
    <row r="118" spans="1:6" s="5" customFormat="1" ht="13.5" customHeight="1" x14ac:dyDescent="0.2">
      <c r="A118" s="34">
        <v>323</v>
      </c>
      <c r="B118" s="57" t="s">
        <v>107</v>
      </c>
      <c r="C118" s="36">
        <f>C119+C120+C121+C122</f>
        <v>572.5</v>
      </c>
      <c r="D118" s="36">
        <f>D119+D120+D121+D122</f>
        <v>0</v>
      </c>
      <c r="E118" s="36">
        <f t="shared" ref="E118" si="13">E119+E120+E121+E122</f>
        <v>246</v>
      </c>
      <c r="F118" s="51">
        <f t="shared" si="12"/>
        <v>42.969432314410483</v>
      </c>
    </row>
    <row r="119" spans="1:6" s="5" customFormat="1" ht="13.5" customHeight="1" x14ac:dyDescent="0.2">
      <c r="A119" s="12">
        <v>3231</v>
      </c>
      <c r="B119" s="13" t="s">
        <v>18</v>
      </c>
      <c r="C119" s="20">
        <v>325</v>
      </c>
      <c r="D119" s="20">
        <v>0</v>
      </c>
      <c r="E119" s="20">
        <v>8.5</v>
      </c>
      <c r="F119" s="53">
        <f t="shared" si="12"/>
        <v>2.6153846153846154</v>
      </c>
    </row>
    <row r="120" spans="1:6" s="5" customFormat="1" ht="13.5" customHeight="1" x14ac:dyDescent="0.2">
      <c r="A120" s="12">
        <v>3232</v>
      </c>
      <c r="B120" s="13" t="s">
        <v>20</v>
      </c>
      <c r="C120" s="20">
        <v>10</v>
      </c>
      <c r="D120" s="20">
        <v>0</v>
      </c>
      <c r="E120" s="20">
        <v>0</v>
      </c>
      <c r="F120" s="53">
        <f t="shared" si="12"/>
        <v>0</v>
      </c>
    </row>
    <row r="121" spans="1:6" s="5" customFormat="1" ht="13.5" customHeight="1" x14ac:dyDescent="0.2">
      <c r="A121" s="12">
        <v>3239</v>
      </c>
      <c r="B121" s="13" t="s">
        <v>32</v>
      </c>
      <c r="C121" s="20">
        <v>237.5</v>
      </c>
      <c r="D121" s="20">
        <v>0</v>
      </c>
      <c r="E121" s="20">
        <v>237.5</v>
      </c>
      <c r="F121" s="53">
        <f t="shared" si="12"/>
        <v>100</v>
      </c>
    </row>
    <row r="122" spans="1:6" s="37" customFormat="1" ht="13.5" customHeight="1" x14ac:dyDescent="0.2">
      <c r="A122" s="34">
        <v>324</v>
      </c>
      <c r="B122" s="57" t="s">
        <v>34</v>
      </c>
      <c r="C122" s="36">
        <v>0</v>
      </c>
      <c r="D122" s="36">
        <f t="shared" si="8"/>
        <v>0</v>
      </c>
      <c r="E122" s="36">
        <f>E123</f>
        <v>0</v>
      </c>
      <c r="F122" s="51">
        <v>0</v>
      </c>
    </row>
    <row r="123" spans="1:6" s="5" customFormat="1" ht="13.5" customHeight="1" x14ac:dyDescent="0.2">
      <c r="A123" s="4" t="s">
        <v>33</v>
      </c>
      <c r="B123" s="13" t="s">
        <v>34</v>
      </c>
      <c r="C123" s="20"/>
      <c r="D123" s="20">
        <f t="shared" si="8"/>
        <v>0</v>
      </c>
      <c r="E123" s="20">
        <v>0</v>
      </c>
      <c r="F123" s="53">
        <v>0</v>
      </c>
    </row>
    <row r="124" spans="1:6" s="37" customFormat="1" ht="13.5" customHeight="1" x14ac:dyDescent="0.2">
      <c r="A124" s="34">
        <v>329</v>
      </c>
      <c r="B124" s="57" t="s">
        <v>44</v>
      </c>
      <c r="C124" s="36">
        <f>+C125+C126+C127</f>
        <v>4155</v>
      </c>
      <c r="D124" s="36">
        <f>+D125+D126+D127</f>
        <v>0</v>
      </c>
      <c r="E124" s="36">
        <f>SUM(E125:E127)</f>
        <v>1799.8</v>
      </c>
      <c r="F124" s="51">
        <f t="shared" si="12"/>
        <v>43.316486161251504</v>
      </c>
    </row>
    <row r="125" spans="1:6" s="5" customFormat="1" ht="13.5" customHeight="1" x14ac:dyDescent="0.2">
      <c r="A125" s="4" t="s">
        <v>71</v>
      </c>
      <c r="B125" s="73" t="s">
        <v>72</v>
      </c>
      <c r="C125" s="20"/>
      <c r="D125" s="20">
        <f t="shared" si="8"/>
        <v>0</v>
      </c>
      <c r="E125" s="20">
        <v>0</v>
      </c>
      <c r="F125" s="53">
        <v>0</v>
      </c>
    </row>
    <row r="126" spans="1:6" s="5" customFormat="1" ht="13.5" customHeight="1" x14ac:dyDescent="0.2">
      <c r="A126" s="4" t="s">
        <v>35</v>
      </c>
      <c r="B126" s="13" t="s">
        <v>36</v>
      </c>
      <c r="C126" s="20"/>
      <c r="D126" s="20">
        <f t="shared" si="8"/>
        <v>0</v>
      </c>
      <c r="E126" s="20">
        <v>0</v>
      </c>
      <c r="F126" s="53">
        <v>0</v>
      </c>
    </row>
    <row r="127" spans="1:6" s="5" customFormat="1" ht="13.5" customHeight="1" x14ac:dyDescent="0.2">
      <c r="A127" s="4" t="s">
        <v>43</v>
      </c>
      <c r="B127" s="13" t="s">
        <v>44</v>
      </c>
      <c r="C127" s="20">
        <v>4155</v>
      </c>
      <c r="D127" s="20">
        <v>0</v>
      </c>
      <c r="E127" s="20">
        <v>1799.8</v>
      </c>
      <c r="F127" s="53">
        <f t="shared" si="12"/>
        <v>43.316486161251504</v>
      </c>
    </row>
    <row r="128" spans="1:6" s="37" customFormat="1" ht="13.5" customHeight="1" x14ac:dyDescent="0.2">
      <c r="A128" s="34">
        <v>42</v>
      </c>
      <c r="B128" s="74" t="s">
        <v>109</v>
      </c>
      <c r="C128" s="36">
        <f>C131+C129</f>
        <v>636.25</v>
      </c>
      <c r="D128" s="36">
        <f>D131+D129</f>
        <v>0</v>
      </c>
      <c r="E128" s="36">
        <f>E131+E129</f>
        <v>118.77</v>
      </c>
      <c r="F128" s="51">
        <f t="shared" si="12"/>
        <v>18.667190569744598</v>
      </c>
    </row>
    <row r="129" spans="1:6" s="37" customFormat="1" ht="13.5" customHeight="1" x14ac:dyDescent="0.2">
      <c r="A129" s="34">
        <v>422</v>
      </c>
      <c r="B129" s="57" t="s">
        <v>110</v>
      </c>
      <c r="C129" s="36">
        <f>SUM(C130)</f>
        <v>636.25</v>
      </c>
      <c r="D129" s="36">
        <f>SUM(D130)</f>
        <v>0</v>
      </c>
      <c r="E129" s="71">
        <f>E130</f>
        <v>0</v>
      </c>
      <c r="F129" s="51">
        <f t="shared" si="12"/>
        <v>0</v>
      </c>
    </row>
    <row r="130" spans="1:6" s="37" customFormat="1" ht="13.5" customHeight="1" x14ac:dyDescent="0.2">
      <c r="A130" s="39">
        <v>4221</v>
      </c>
      <c r="B130" s="13" t="s">
        <v>68</v>
      </c>
      <c r="C130" s="20">
        <v>636.25</v>
      </c>
      <c r="D130" s="20">
        <v>0</v>
      </c>
      <c r="E130" s="20">
        <v>0</v>
      </c>
      <c r="F130" s="53">
        <f t="shared" si="12"/>
        <v>0</v>
      </c>
    </row>
    <row r="131" spans="1:6" s="37" customFormat="1" ht="13.5" customHeight="1" x14ac:dyDescent="0.2">
      <c r="A131" s="34">
        <v>424</v>
      </c>
      <c r="B131" s="57" t="s">
        <v>111</v>
      </c>
      <c r="C131" s="36">
        <v>0</v>
      </c>
      <c r="D131" s="36">
        <f t="shared" si="8"/>
        <v>0</v>
      </c>
      <c r="E131" s="36">
        <f>E132</f>
        <v>118.77</v>
      </c>
      <c r="F131" s="51">
        <v>0</v>
      </c>
    </row>
    <row r="132" spans="1:6" s="5" customFormat="1" ht="13.5" customHeight="1" x14ac:dyDescent="0.2">
      <c r="A132" s="4" t="s">
        <v>69</v>
      </c>
      <c r="B132" s="13" t="s">
        <v>70</v>
      </c>
      <c r="C132" s="20">
        <v>0</v>
      </c>
      <c r="D132" s="20">
        <f t="shared" si="8"/>
        <v>0</v>
      </c>
      <c r="E132" s="20">
        <v>118.77</v>
      </c>
      <c r="F132" s="53">
        <v>0</v>
      </c>
    </row>
    <row r="133" spans="1:6" s="5" customFormat="1" ht="13.5" customHeight="1" x14ac:dyDescent="0.2">
      <c r="A133" s="292" t="s">
        <v>242</v>
      </c>
      <c r="B133" s="293"/>
      <c r="C133" s="56">
        <f>C134+C142+C167+C173+C164+C170</f>
        <v>39617.110000000008</v>
      </c>
      <c r="D133" s="56">
        <f>D134+D142+D167+D173+D164+D170</f>
        <v>0</v>
      </c>
      <c r="E133" s="56">
        <f>E134+E142+E167+E173+E164+E170</f>
        <v>23909.41</v>
      </c>
      <c r="F133" s="52">
        <f>+E133/C133*100</f>
        <v>60.351221984642478</v>
      </c>
    </row>
    <row r="134" spans="1:6" s="3" customFormat="1" ht="13.5" customHeight="1" x14ac:dyDescent="0.2">
      <c r="A134" s="34">
        <v>31</v>
      </c>
      <c r="B134" s="65" t="s">
        <v>63</v>
      </c>
      <c r="C134" s="35">
        <f>C135+C137+C139</f>
        <v>0</v>
      </c>
      <c r="D134" s="35">
        <f t="shared" si="8"/>
        <v>0</v>
      </c>
      <c r="E134" s="35">
        <f>E135+E137+E139</f>
        <v>0</v>
      </c>
      <c r="F134" s="51">
        <v>0</v>
      </c>
    </row>
    <row r="135" spans="1:6" s="3" customFormat="1" ht="13.5" customHeight="1" x14ac:dyDescent="0.2">
      <c r="A135" s="45">
        <v>311</v>
      </c>
      <c r="B135" s="66" t="s">
        <v>101</v>
      </c>
      <c r="C135" s="51">
        <f>C136</f>
        <v>0</v>
      </c>
      <c r="D135" s="51">
        <f t="shared" si="8"/>
        <v>0</v>
      </c>
      <c r="E135" s="51">
        <f>E136</f>
        <v>0</v>
      </c>
      <c r="F135" s="51">
        <v>0</v>
      </c>
    </row>
    <row r="136" spans="1:6" s="3" customFormat="1" ht="13.5" customHeight="1" x14ac:dyDescent="0.2">
      <c r="A136" s="10">
        <v>3111</v>
      </c>
      <c r="B136" s="68" t="s">
        <v>102</v>
      </c>
      <c r="C136" s="53">
        <v>0</v>
      </c>
      <c r="D136" s="53">
        <f t="shared" si="8"/>
        <v>0</v>
      </c>
      <c r="E136" s="53">
        <v>0</v>
      </c>
      <c r="F136" s="53">
        <v>0</v>
      </c>
    </row>
    <row r="137" spans="1:6" s="3" customFormat="1" ht="13.5" customHeight="1" x14ac:dyDescent="0.2">
      <c r="A137" s="45">
        <v>312</v>
      </c>
      <c r="B137" s="66" t="s">
        <v>74</v>
      </c>
      <c r="C137" s="51">
        <f>C138</f>
        <v>0</v>
      </c>
      <c r="D137" s="51">
        <f t="shared" si="8"/>
        <v>0</v>
      </c>
      <c r="E137" s="51">
        <f>E138</f>
        <v>0</v>
      </c>
      <c r="F137" s="51">
        <v>0</v>
      </c>
    </row>
    <row r="138" spans="1:6" s="3" customFormat="1" ht="13.5" customHeight="1" x14ac:dyDescent="0.2">
      <c r="A138" s="10">
        <v>3121</v>
      </c>
      <c r="B138" s="68" t="s">
        <v>74</v>
      </c>
      <c r="C138" s="53">
        <v>0</v>
      </c>
      <c r="D138" s="53">
        <f t="shared" si="8"/>
        <v>0</v>
      </c>
      <c r="E138" s="53">
        <v>0</v>
      </c>
      <c r="F138" s="53">
        <v>0</v>
      </c>
    </row>
    <row r="139" spans="1:6" s="3" customFormat="1" ht="13.5" customHeight="1" x14ac:dyDescent="0.2">
      <c r="A139" s="45">
        <v>313</v>
      </c>
      <c r="B139" s="66" t="s">
        <v>103</v>
      </c>
      <c r="C139" s="51">
        <f>C140+C141</f>
        <v>0</v>
      </c>
      <c r="D139" s="51">
        <f t="shared" si="8"/>
        <v>0</v>
      </c>
      <c r="E139" s="51">
        <f>E140+E141</f>
        <v>0</v>
      </c>
      <c r="F139" s="51">
        <v>0</v>
      </c>
    </row>
    <row r="140" spans="1:6" s="3" customFormat="1" ht="13.5" customHeight="1" x14ac:dyDescent="0.2">
      <c r="A140" s="10">
        <v>3132</v>
      </c>
      <c r="B140" s="68" t="s">
        <v>104</v>
      </c>
      <c r="C140" s="53">
        <v>0</v>
      </c>
      <c r="D140" s="53">
        <f t="shared" si="8"/>
        <v>0</v>
      </c>
      <c r="E140" s="53">
        <v>0</v>
      </c>
      <c r="F140" s="53">
        <v>0</v>
      </c>
    </row>
    <row r="141" spans="1:6" s="6" customFormat="1" ht="13.5" customHeight="1" x14ac:dyDescent="0.2">
      <c r="A141" s="12">
        <v>3133</v>
      </c>
      <c r="B141" s="67" t="s">
        <v>163</v>
      </c>
      <c r="C141" s="20">
        <v>0</v>
      </c>
      <c r="D141" s="20">
        <f t="shared" si="8"/>
        <v>0</v>
      </c>
      <c r="E141" s="20">
        <v>0</v>
      </c>
      <c r="F141" s="53">
        <v>0</v>
      </c>
    </row>
    <row r="142" spans="1:6" s="5" customFormat="1" ht="13.5" customHeight="1" x14ac:dyDescent="0.2">
      <c r="A142" s="34">
        <v>32</v>
      </c>
      <c r="B142" s="65" t="s">
        <v>58</v>
      </c>
      <c r="C142" s="35">
        <f>C143+C145+C149+C156+C158</f>
        <v>21871.83</v>
      </c>
      <c r="D142" s="35">
        <f>D143+D145+D149+D156+D158</f>
        <v>0</v>
      </c>
      <c r="E142" s="35">
        <f>E143+E145+E149+E156+E158</f>
        <v>7084.6200000000008</v>
      </c>
      <c r="F142" s="51">
        <f>+E142/C142*100</f>
        <v>32.391528280898306</v>
      </c>
    </row>
    <row r="143" spans="1:6" s="5" customFormat="1" ht="13.5" customHeight="1" x14ac:dyDescent="0.2">
      <c r="A143" s="34">
        <v>321</v>
      </c>
      <c r="B143" s="65" t="s">
        <v>105</v>
      </c>
      <c r="C143" s="35">
        <f>C144</f>
        <v>2619.4899999999998</v>
      </c>
      <c r="D143" s="35">
        <f>D144</f>
        <v>0</v>
      </c>
      <c r="E143" s="35">
        <f>E144</f>
        <v>869</v>
      </c>
      <c r="F143" s="51">
        <f t="shared" ref="F143:F179" si="14">+E143/C143*100</f>
        <v>33.174396542838494</v>
      </c>
    </row>
    <row r="144" spans="1:6" s="5" customFormat="1" ht="14.25" customHeight="1" x14ac:dyDescent="0.2">
      <c r="A144" s="4" t="s">
        <v>1</v>
      </c>
      <c r="B144" s="13" t="s">
        <v>2</v>
      </c>
      <c r="C144" s="20">
        <v>2619.4899999999998</v>
      </c>
      <c r="D144" s="20">
        <v>0</v>
      </c>
      <c r="E144" s="20">
        <v>869</v>
      </c>
      <c r="F144" s="53">
        <f t="shared" si="14"/>
        <v>33.174396542838494</v>
      </c>
    </row>
    <row r="145" spans="1:6" s="5" customFormat="1" ht="13.5" customHeight="1" x14ac:dyDescent="0.2">
      <c r="A145" s="34">
        <v>322</v>
      </c>
      <c r="B145" s="57" t="s">
        <v>106</v>
      </c>
      <c r="C145" s="36">
        <f>+C146+C147+C148</f>
        <v>720</v>
      </c>
      <c r="D145" s="36">
        <f>+D146+D147+D148</f>
        <v>0</v>
      </c>
      <c r="E145" s="36">
        <f>SUM(E146:E148)</f>
        <v>93.850000000000009</v>
      </c>
      <c r="F145" s="51">
        <f t="shared" si="14"/>
        <v>13.034722222222223</v>
      </c>
    </row>
    <row r="146" spans="1:6" s="5" customFormat="1" ht="13.5" customHeight="1" x14ac:dyDescent="0.2">
      <c r="A146" s="4" t="s">
        <v>9</v>
      </c>
      <c r="B146" s="13" t="s">
        <v>10</v>
      </c>
      <c r="C146" s="20">
        <v>600</v>
      </c>
      <c r="D146" s="20">
        <v>0</v>
      </c>
      <c r="E146" s="20">
        <v>90.79</v>
      </c>
      <c r="F146" s="53">
        <f t="shared" si="14"/>
        <v>15.131666666666668</v>
      </c>
    </row>
    <row r="147" spans="1:6" s="5" customFormat="1" ht="13.5" customHeight="1" x14ac:dyDescent="0.2">
      <c r="A147" s="12">
        <v>3222</v>
      </c>
      <c r="B147" s="13" t="s">
        <v>75</v>
      </c>
      <c r="C147" s="20">
        <v>20</v>
      </c>
      <c r="D147" s="20">
        <v>0</v>
      </c>
      <c r="E147" s="20">
        <v>3.06</v>
      </c>
      <c r="F147" s="53">
        <f t="shared" si="14"/>
        <v>15.299999999999999</v>
      </c>
    </row>
    <row r="148" spans="1:6" s="5" customFormat="1" ht="13.5" customHeight="1" x14ac:dyDescent="0.2">
      <c r="A148" s="12">
        <v>3225</v>
      </c>
      <c r="B148" s="13" t="s">
        <v>16</v>
      </c>
      <c r="C148" s="20">
        <v>100</v>
      </c>
      <c r="D148" s="20">
        <v>0</v>
      </c>
      <c r="E148" s="20">
        <v>0</v>
      </c>
      <c r="F148" s="53">
        <f t="shared" si="14"/>
        <v>0</v>
      </c>
    </row>
    <row r="149" spans="1:6" s="5" customFormat="1" ht="13.5" customHeight="1" x14ac:dyDescent="0.2">
      <c r="A149" s="34">
        <v>323</v>
      </c>
      <c r="B149" s="57" t="s">
        <v>107</v>
      </c>
      <c r="C149" s="35">
        <f>SUM(C150:C155)</f>
        <v>7535</v>
      </c>
      <c r="D149" s="35">
        <f>SUM(D150:D155)</f>
        <v>0</v>
      </c>
      <c r="E149" s="35">
        <f>SUM(E150:E155)</f>
        <v>3275</v>
      </c>
      <c r="F149" s="51">
        <f t="shared" si="14"/>
        <v>43.463835434638355</v>
      </c>
    </row>
    <row r="150" spans="1:6" s="9" customFormat="1" ht="13.5" customHeight="1" x14ac:dyDescent="0.2">
      <c r="A150" s="12">
        <v>3231</v>
      </c>
      <c r="B150" s="38" t="s">
        <v>18</v>
      </c>
      <c r="C150" s="20">
        <v>6075</v>
      </c>
      <c r="D150" s="20">
        <v>0</v>
      </c>
      <c r="E150" s="20">
        <v>3075</v>
      </c>
      <c r="F150" s="53">
        <f t="shared" si="14"/>
        <v>50.617283950617285</v>
      </c>
    </row>
    <row r="151" spans="1:6" s="5" customFormat="1" ht="13.5" customHeight="1" x14ac:dyDescent="0.2">
      <c r="A151" s="4" t="s">
        <v>21</v>
      </c>
      <c r="B151" s="13" t="s">
        <v>22</v>
      </c>
      <c r="C151" s="20">
        <v>200</v>
      </c>
      <c r="D151" s="20">
        <v>0</v>
      </c>
      <c r="E151" s="20">
        <v>200</v>
      </c>
      <c r="F151" s="53">
        <f t="shared" si="14"/>
        <v>100</v>
      </c>
    </row>
    <row r="152" spans="1:6" s="5" customFormat="1" ht="13.5" customHeight="1" x14ac:dyDescent="0.2">
      <c r="A152" s="12">
        <v>3235</v>
      </c>
      <c r="B152" s="13" t="s">
        <v>76</v>
      </c>
      <c r="C152" s="20">
        <v>10</v>
      </c>
      <c r="D152" s="20">
        <v>0</v>
      </c>
      <c r="E152" s="20">
        <v>0</v>
      </c>
      <c r="F152" s="53">
        <f t="shared" si="14"/>
        <v>0</v>
      </c>
    </row>
    <row r="153" spans="1:6" s="5" customFormat="1" ht="13.5" customHeight="1" x14ac:dyDescent="0.2">
      <c r="A153" s="12">
        <v>3236</v>
      </c>
      <c r="B153" s="13" t="s">
        <v>26</v>
      </c>
      <c r="C153" s="20">
        <v>0</v>
      </c>
      <c r="D153" s="20">
        <v>0</v>
      </c>
      <c r="E153" s="20">
        <v>0</v>
      </c>
      <c r="F153" s="53">
        <v>0</v>
      </c>
    </row>
    <row r="154" spans="1:6" s="5" customFormat="1" ht="13.5" customHeight="1" x14ac:dyDescent="0.2">
      <c r="A154" s="12">
        <v>3237</v>
      </c>
      <c r="B154" s="13" t="s">
        <v>28</v>
      </c>
      <c r="C154" s="20">
        <v>0</v>
      </c>
      <c r="D154" s="20">
        <v>0</v>
      </c>
      <c r="E154" s="20">
        <v>0</v>
      </c>
      <c r="F154" s="53">
        <v>0</v>
      </c>
    </row>
    <row r="155" spans="1:6" s="5" customFormat="1" ht="13.5" customHeight="1" x14ac:dyDescent="0.2">
      <c r="A155" s="12">
        <v>3239</v>
      </c>
      <c r="B155" s="38" t="s">
        <v>32</v>
      </c>
      <c r="C155" s="20">
        <v>1250</v>
      </c>
      <c r="D155" s="20">
        <v>0</v>
      </c>
      <c r="E155" s="20">
        <v>0</v>
      </c>
      <c r="F155" s="53">
        <f t="shared" si="14"/>
        <v>0</v>
      </c>
    </row>
    <row r="156" spans="1:6" s="37" customFormat="1" ht="13.5" customHeight="1" x14ac:dyDescent="0.2">
      <c r="A156" s="34">
        <v>324</v>
      </c>
      <c r="B156" s="74" t="s">
        <v>34</v>
      </c>
      <c r="C156" s="36">
        <v>0</v>
      </c>
      <c r="D156" s="36">
        <v>0</v>
      </c>
      <c r="E156" s="36">
        <f>E157</f>
        <v>0</v>
      </c>
      <c r="F156" s="51">
        <v>0</v>
      </c>
    </row>
    <row r="157" spans="1:6" s="5" customFormat="1" ht="13.5" customHeight="1" x14ac:dyDescent="0.2">
      <c r="A157" s="4" t="s">
        <v>33</v>
      </c>
      <c r="B157" s="13" t="s">
        <v>34</v>
      </c>
      <c r="C157" s="20">
        <v>0</v>
      </c>
      <c r="D157" s="20">
        <v>0</v>
      </c>
      <c r="E157" s="20">
        <v>0</v>
      </c>
      <c r="F157" s="53">
        <v>0</v>
      </c>
    </row>
    <row r="158" spans="1:6" s="37" customFormat="1" ht="13.5" customHeight="1" x14ac:dyDescent="0.2">
      <c r="A158" s="34">
        <v>329</v>
      </c>
      <c r="B158" s="57" t="s">
        <v>44</v>
      </c>
      <c r="C158" s="36">
        <f>SUM(C159:C163)</f>
        <v>10997.34</v>
      </c>
      <c r="D158" s="36">
        <f>SUM(D159:D163)</f>
        <v>0</v>
      </c>
      <c r="E158" s="36">
        <f>SUM(E159:E163)</f>
        <v>2846.77</v>
      </c>
      <c r="F158" s="51">
        <f t="shared" si="14"/>
        <v>25.885986975032143</v>
      </c>
    </row>
    <row r="159" spans="1:6" s="5" customFormat="1" ht="13.5" customHeight="1" x14ac:dyDescent="0.2">
      <c r="A159" s="4" t="s">
        <v>35</v>
      </c>
      <c r="B159" s="13" t="s">
        <v>36</v>
      </c>
      <c r="C159" s="20"/>
      <c r="D159" s="20">
        <f t="shared" ref="D159:D208" si="15">SUM(C159)</f>
        <v>0</v>
      </c>
      <c r="E159" s="20">
        <v>0</v>
      </c>
      <c r="F159" s="51">
        <v>0</v>
      </c>
    </row>
    <row r="160" spans="1:6" s="5" customFormat="1" ht="13.5" customHeight="1" x14ac:dyDescent="0.2">
      <c r="A160" s="4" t="s">
        <v>37</v>
      </c>
      <c r="B160" s="13" t="s">
        <v>38</v>
      </c>
      <c r="C160" s="20">
        <v>5197.34</v>
      </c>
      <c r="D160" s="20">
        <v>0</v>
      </c>
      <c r="E160" s="20">
        <v>2168.27</v>
      </c>
      <c r="F160" s="53">
        <f t="shared" si="14"/>
        <v>41.718840791635721</v>
      </c>
    </row>
    <row r="161" spans="1:6" s="5" customFormat="1" ht="13.5" customHeight="1" x14ac:dyDescent="0.2">
      <c r="A161" s="4" t="s">
        <v>41</v>
      </c>
      <c r="B161" s="13" t="s">
        <v>42</v>
      </c>
      <c r="C161" s="20">
        <v>0</v>
      </c>
      <c r="D161" s="20">
        <f t="shared" si="15"/>
        <v>0</v>
      </c>
      <c r="E161" s="20">
        <v>0</v>
      </c>
      <c r="F161" s="53">
        <v>0</v>
      </c>
    </row>
    <row r="162" spans="1:6" s="5" customFormat="1" ht="13.5" customHeight="1" x14ac:dyDescent="0.2">
      <c r="A162" s="12">
        <v>3296</v>
      </c>
      <c r="B162" s="13" t="s">
        <v>164</v>
      </c>
      <c r="C162" s="20">
        <v>0</v>
      </c>
      <c r="D162" s="20">
        <f t="shared" si="15"/>
        <v>0</v>
      </c>
      <c r="E162" s="20">
        <v>0</v>
      </c>
      <c r="F162" s="53">
        <v>0</v>
      </c>
    </row>
    <row r="163" spans="1:6" s="5" customFormat="1" ht="13.5" customHeight="1" x14ac:dyDescent="0.2">
      <c r="A163" s="12">
        <v>3299</v>
      </c>
      <c r="B163" s="13" t="s">
        <v>44</v>
      </c>
      <c r="C163" s="20">
        <v>5800</v>
      </c>
      <c r="D163" s="20">
        <v>0</v>
      </c>
      <c r="E163" s="20">
        <v>678.5</v>
      </c>
      <c r="F163" s="53">
        <f t="shared" si="14"/>
        <v>11.698275862068966</v>
      </c>
    </row>
    <row r="164" spans="1:6" s="5" customFormat="1" ht="13.5" customHeight="1" x14ac:dyDescent="0.2">
      <c r="A164" s="34">
        <v>34</v>
      </c>
      <c r="B164" s="65" t="s">
        <v>59</v>
      </c>
      <c r="C164" s="35">
        <f>C165</f>
        <v>0</v>
      </c>
      <c r="D164" s="35">
        <f t="shared" si="15"/>
        <v>0</v>
      </c>
      <c r="E164" s="35">
        <f>E165</f>
        <v>0</v>
      </c>
      <c r="F164" s="51">
        <v>0</v>
      </c>
    </row>
    <row r="165" spans="1:6" s="5" customFormat="1" ht="13.5" customHeight="1" x14ac:dyDescent="0.2">
      <c r="A165" s="34">
        <v>343</v>
      </c>
      <c r="B165" s="65" t="s">
        <v>108</v>
      </c>
      <c r="C165" s="35">
        <f>C166</f>
        <v>0</v>
      </c>
      <c r="D165" s="35">
        <f t="shared" si="15"/>
        <v>0</v>
      </c>
      <c r="E165" s="35">
        <f>E166</f>
        <v>0</v>
      </c>
      <c r="F165" s="51">
        <v>0</v>
      </c>
    </row>
    <row r="166" spans="1:6" s="5" customFormat="1" ht="13.5" customHeight="1" x14ac:dyDescent="0.2">
      <c r="A166" s="12">
        <v>3433</v>
      </c>
      <c r="B166" s="13" t="s">
        <v>48</v>
      </c>
      <c r="C166" s="20">
        <v>0</v>
      </c>
      <c r="D166" s="20">
        <f t="shared" si="15"/>
        <v>0</v>
      </c>
      <c r="E166" s="20">
        <v>0</v>
      </c>
      <c r="F166" s="53">
        <v>0</v>
      </c>
    </row>
    <row r="167" spans="1:6" s="37" customFormat="1" ht="25.5" customHeight="1" x14ac:dyDescent="0.2">
      <c r="A167" s="49">
        <v>37</v>
      </c>
      <c r="B167" s="75" t="s">
        <v>112</v>
      </c>
      <c r="C167" s="55">
        <f t="shared" ref="C167:E168" si="16">C168</f>
        <v>12500</v>
      </c>
      <c r="D167" s="55">
        <f t="shared" si="16"/>
        <v>0</v>
      </c>
      <c r="E167" s="55">
        <f t="shared" si="16"/>
        <v>12491.48</v>
      </c>
      <c r="F167" s="51">
        <f t="shared" si="14"/>
        <v>99.931839999999994</v>
      </c>
    </row>
    <row r="168" spans="1:6" s="37" customFormat="1" ht="13.5" customHeight="1" x14ac:dyDescent="0.2">
      <c r="A168" s="34">
        <v>372</v>
      </c>
      <c r="B168" s="57" t="s">
        <v>113</v>
      </c>
      <c r="C168" s="36">
        <f t="shared" si="16"/>
        <v>12500</v>
      </c>
      <c r="D168" s="36">
        <f t="shared" si="16"/>
        <v>0</v>
      </c>
      <c r="E168" s="36">
        <f t="shared" si="16"/>
        <v>12491.48</v>
      </c>
      <c r="F168" s="51">
        <f t="shared" si="14"/>
        <v>99.931839999999994</v>
      </c>
    </row>
    <row r="169" spans="1:6" s="5" customFormat="1" ht="13.5" customHeight="1" x14ac:dyDescent="0.2">
      <c r="A169" s="12">
        <v>3722</v>
      </c>
      <c r="B169" s="13" t="s">
        <v>114</v>
      </c>
      <c r="C169" s="20">
        <v>12500</v>
      </c>
      <c r="D169" s="20">
        <v>0</v>
      </c>
      <c r="E169" s="20">
        <v>12491.48</v>
      </c>
      <c r="F169" s="53">
        <f t="shared" si="14"/>
        <v>99.931839999999994</v>
      </c>
    </row>
    <row r="170" spans="1:6" s="5" customFormat="1" ht="13.5" customHeight="1" x14ac:dyDescent="0.2">
      <c r="A170" s="34">
        <v>38</v>
      </c>
      <c r="B170" s="57" t="s">
        <v>205</v>
      </c>
      <c r="C170" s="55">
        <f>SUM(C171)</f>
        <v>335.66</v>
      </c>
      <c r="D170" s="55">
        <f>+D171</f>
        <v>0</v>
      </c>
      <c r="E170" s="55">
        <f>SUM(E171)</f>
        <v>335.66</v>
      </c>
      <c r="F170" s="51">
        <v>0</v>
      </c>
    </row>
    <row r="171" spans="1:6" s="5" customFormat="1" ht="13.5" customHeight="1" x14ac:dyDescent="0.2">
      <c r="A171" s="34">
        <v>381</v>
      </c>
      <c r="B171" s="57" t="s">
        <v>55</v>
      </c>
      <c r="C171" s="36">
        <f>SUM(C172)</f>
        <v>335.66</v>
      </c>
      <c r="D171" s="36">
        <f>+D172</f>
        <v>0</v>
      </c>
      <c r="E171" s="36">
        <f>SUM(E172)</f>
        <v>335.66</v>
      </c>
      <c r="F171" s="51">
        <v>0</v>
      </c>
    </row>
    <row r="172" spans="1:6" s="5" customFormat="1" ht="13.5" customHeight="1" x14ac:dyDescent="0.2">
      <c r="A172" s="12">
        <v>3812</v>
      </c>
      <c r="B172" s="13" t="s">
        <v>206</v>
      </c>
      <c r="C172" s="20">
        <v>335.66</v>
      </c>
      <c r="D172" s="20">
        <v>0</v>
      </c>
      <c r="E172" s="20">
        <v>335.66</v>
      </c>
      <c r="F172" s="53">
        <v>0</v>
      </c>
    </row>
    <row r="173" spans="1:6" s="37" customFormat="1" ht="13.5" customHeight="1" x14ac:dyDescent="0.2">
      <c r="A173" s="34">
        <v>42</v>
      </c>
      <c r="B173" s="70" t="s">
        <v>109</v>
      </c>
      <c r="C173" s="36">
        <f>C174+C178</f>
        <v>4909.62</v>
      </c>
      <c r="D173" s="36">
        <f>D174+D178</f>
        <v>0</v>
      </c>
      <c r="E173" s="36">
        <f>E174+E178</f>
        <v>3997.65</v>
      </c>
      <c r="F173" s="51">
        <f t="shared" si="14"/>
        <v>81.424835323304052</v>
      </c>
    </row>
    <row r="174" spans="1:6" s="37" customFormat="1" ht="13.5" customHeight="1" x14ac:dyDescent="0.2">
      <c r="A174" s="34">
        <v>422</v>
      </c>
      <c r="B174" s="57" t="s">
        <v>110</v>
      </c>
      <c r="C174" s="36">
        <f>SUM(C175:C177)</f>
        <v>3394.47</v>
      </c>
      <c r="D174" s="36">
        <f>SUM(D175:D177)</f>
        <v>0</v>
      </c>
      <c r="E174" s="36">
        <f>SUM(E175:E177)</f>
        <v>3002.5</v>
      </c>
      <c r="F174" s="51">
        <f t="shared" si="14"/>
        <v>88.452689226889618</v>
      </c>
    </row>
    <row r="175" spans="1:6" s="5" customFormat="1" ht="13.5" customHeight="1" x14ac:dyDescent="0.2">
      <c r="A175" s="4" t="s">
        <v>67</v>
      </c>
      <c r="B175" s="13" t="s">
        <v>68</v>
      </c>
      <c r="C175" s="20">
        <v>3394.47</v>
      </c>
      <c r="D175" s="20">
        <v>0</v>
      </c>
      <c r="E175" s="20">
        <v>3002.5</v>
      </c>
      <c r="F175" s="53">
        <f t="shared" si="14"/>
        <v>88.452689226889618</v>
      </c>
    </row>
    <row r="176" spans="1:6" s="5" customFormat="1" ht="13.5" customHeight="1" x14ac:dyDescent="0.2">
      <c r="A176" s="12">
        <v>4225</v>
      </c>
      <c r="B176" s="38" t="s">
        <v>73</v>
      </c>
      <c r="C176" s="20">
        <v>0</v>
      </c>
      <c r="D176" s="20">
        <f t="shared" si="15"/>
        <v>0</v>
      </c>
      <c r="E176" s="20">
        <v>0</v>
      </c>
      <c r="F176" s="53">
        <v>0</v>
      </c>
    </row>
    <row r="177" spans="1:6" s="5" customFormat="1" ht="13.5" customHeight="1" x14ac:dyDescent="0.2">
      <c r="A177" s="39">
        <v>4226</v>
      </c>
      <c r="B177" s="13" t="s">
        <v>88</v>
      </c>
      <c r="C177" s="20">
        <v>0</v>
      </c>
      <c r="D177" s="20">
        <f t="shared" si="15"/>
        <v>0</v>
      </c>
      <c r="E177" s="20">
        <v>0</v>
      </c>
      <c r="F177" s="53">
        <v>0</v>
      </c>
    </row>
    <row r="178" spans="1:6" s="37" customFormat="1" ht="13.5" customHeight="1" x14ac:dyDescent="0.2">
      <c r="A178" s="34">
        <v>424</v>
      </c>
      <c r="B178" s="57" t="s">
        <v>111</v>
      </c>
      <c r="C178" s="36">
        <f>C179</f>
        <v>1515.15</v>
      </c>
      <c r="D178" s="36">
        <f>D179</f>
        <v>0</v>
      </c>
      <c r="E178" s="36">
        <f>E179</f>
        <v>995.15</v>
      </c>
      <c r="F178" s="51">
        <f t="shared" si="14"/>
        <v>65.679965679965676</v>
      </c>
    </row>
    <row r="179" spans="1:6" s="5" customFormat="1" ht="13.5" customHeight="1" x14ac:dyDescent="0.2">
      <c r="A179" s="4" t="s">
        <v>69</v>
      </c>
      <c r="B179" s="13" t="s">
        <v>70</v>
      </c>
      <c r="C179" s="20">
        <v>1515.15</v>
      </c>
      <c r="D179" s="20">
        <v>0</v>
      </c>
      <c r="E179" s="20">
        <v>995.15</v>
      </c>
      <c r="F179" s="53">
        <f t="shared" si="14"/>
        <v>65.679965679965676</v>
      </c>
    </row>
    <row r="180" spans="1:6" s="5" customFormat="1" ht="13.5" customHeight="1" x14ac:dyDescent="0.2">
      <c r="A180" s="292" t="s">
        <v>244</v>
      </c>
      <c r="B180" s="293"/>
      <c r="C180" s="56">
        <f>C181+C195</f>
        <v>1438.37</v>
      </c>
      <c r="D180" s="56">
        <f>+D181+D195</f>
        <v>0</v>
      </c>
      <c r="E180" s="56">
        <f>+E181+E195</f>
        <v>1832.73</v>
      </c>
      <c r="F180" s="52">
        <f>+E180/C180*100</f>
        <v>127.41714579697853</v>
      </c>
    </row>
    <row r="181" spans="1:6" s="8" customFormat="1" ht="13.5" customHeight="1" x14ac:dyDescent="0.2">
      <c r="A181" s="34">
        <v>32</v>
      </c>
      <c r="B181" s="65" t="s">
        <v>58</v>
      </c>
      <c r="C181" s="35">
        <f>C182+C184+C188+C192</f>
        <v>1438.37</v>
      </c>
      <c r="D181" s="35">
        <f>+D182+D184+D188+D192</f>
        <v>0</v>
      </c>
      <c r="E181" s="35">
        <f>E182+E184+E188+E192</f>
        <v>1832.73</v>
      </c>
      <c r="F181" s="51">
        <f>+E181/C181*100</f>
        <v>127.41714579697853</v>
      </c>
    </row>
    <row r="182" spans="1:6" s="8" customFormat="1" ht="13.5" customHeight="1" x14ac:dyDescent="0.2">
      <c r="A182" s="34">
        <v>321</v>
      </c>
      <c r="B182" s="65" t="s">
        <v>105</v>
      </c>
      <c r="C182" s="35">
        <f>C183</f>
        <v>600</v>
      </c>
      <c r="D182" s="35">
        <f>+D183</f>
        <v>0</v>
      </c>
      <c r="E182" s="35">
        <f>E183</f>
        <v>330</v>
      </c>
      <c r="F182" s="51">
        <f t="shared" ref="F182:F193" si="17">+E182/C182*100</f>
        <v>55.000000000000007</v>
      </c>
    </row>
    <row r="183" spans="1:6" s="9" customFormat="1" ht="13.5" customHeight="1" x14ac:dyDescent="0.2">
      <c r="A183" s="4" t="s">
        <v>1</v>
      </c>
      <c r="B183" s="13" t="s">
        <v>2</v>
      </c>
      <c r="C183" s="20">
        <v>600</v>
      </c>
      <c r="D183" s="20">
        <v>0</v>
      </c>
      <c r="E183" s="20">
        <v>330</v>
      </c>
      <c r="F183" s="53">
        <f t="shared" si="17"/>
        <v>55.000000000000007</v>
      </c>
    </row>
    <row r="184" spans="1:6" s="8" customFormat="1" ht="13.5" customHeight="1" x14ac:dyDescent="0.2">
      <c r="A184" s="34">
        <v>322</v>
      </c>
      <c r="B184" s="57" t="s">
        <v>106</v>
      </c>
      <c r="C184" s="36">
        <f>SUM(C185:C187)</f>
        <v>301.59000000000003</v>
      </c>
      <c r="D184" s="36">
        <f>+D185+D186+D187</f>
        <v>0</v>
      </c>
      <c r="E184" s="36">
        <f>SUM(E185:E187)</f>
        <v>1262.5</v>
      </c>
      <c r="F184" s="51">
        <f t="shared" si="17"/>
        <v>418.61467555290284</v>
      </c>
    </row>
    <row r="185" spans="1:6" s="5" customFormat="1" ht="13.5" customHeight="1" x14ac:dyDescent="0.2">
      <c r="A185" s="4" t="s">
        <v>9</v>
      </c>
      <c r="B185" s="13" t="s">
        <v>10</v>
      </c>
      <c r="C185" s="20">
        <v>200</v>
      </c>
      <c r="D185" s="20">
        <v>0</v>
      </c>
      <c r="E185" s="20">
        <v>0</v>
      </c>
      <c r="F185" s="53">
        <f t="shared" si="17"/>
        <v>0</v>
      </c>
    </row>
    <row r="186" spans="1:6" s="5" customFormat="1" ht="13.5" customHeight="1" x14ac:dyDescent="0.2">
      <c r="A186" s="12">
        <v>3222</v>
      </c>
      <c r="B186" s="13" t="s">
        <v>75</v>
      </c>
      <c r="C186" s="20">
        <v>0</v>
      </c>
      <c r="D186" s="20">
        <v>0</v>
      </c>
      <c r="E186" s="20">
        <v>0</v>
      </c>
      <c r="F186" s="53">
        <v>0</v>
      </c>
    </row>
    <row r="187" spans="1:6" s="5" customFormat="1" ht="13.5" customHeight="1" x14ac:dyDescent="0.2">
      <c r="A187" s="4" t="s">
        <v>15</v>
      </c>
      <c r="B187" s="13" t="s">
        <v>16</v>
      </c>
      <c r="C187" s="20">
        <v>101.59</v>
      </c>
      <c r="D187" s="20">
        <v>0</v>
      </c>
      <c r="E187" s="20">
        <v>1262.5</v>
      </c>
      <c r="F187" s="53">
        <f t="shared" si="17"/>
        <v>1242.7404272074023</v>
      </c>
    </row>
    <row r="188" spans="1:6" s="8" customFormat="1" ht="13.5" customHeight="1" x14ac:dyDescent="0.2">
      <c r="A188" s="34">
        <v>323</v>
      </c>
      <c r="B188" s="57" t="s">
        <v>107</v>
      </c>
      <c r="C188" s="36">
        <f>+C189+C190+C191</f>
        <v>306.77999999999997</v>
      </c>
      <c r="D188" s="36">
        <f>+D189+D190+D191</f>
        <v>0</v>
      </c>
      <c r="E188" s="36">
        <f>+E189+E191+E190</f>
        <v>0</v>
      </c>
      <c r="F188" s="51">
        <f t="shared" si="17"/>
        <v>0</v>
      </c>
    </row>
    <row r="189" spans="1:6" s="8" customFormat="1" ht="13.5" customHeight="1" x14ac:dyDescent="0.2">
      <c r="A189" s="12">
        <v>3231</v>
      </c>
      <c r="B189" s="13" t="s">
        <v>18</v>
      </c>
      <c r="C189" s="250">
        <v>15</v>
      </c>
      <c r="D189" s="250">
        <v>0</v>
      </c>
      <c r="E189" s="250">
        <v>0</v>
      </c>
      <c r="F189" s="53">
        <f t="shared" si="17"/>
        <v>0</v>
      </c>
    </row>
    <row r="190" spans="1:6" s="5" customFormat="1" ht="13.5" customHeight="1" x14ac:dyDescent="0.2">
      <c r="A190" s="12">
        <v>3233</v>
      </c>
      <c r="B190" s="13" t="s">
        <v>22</v>
      </c>
      <c r="C190" s="20">
        <v>121.78</v>
      </c>
      <c r="D190" s="20">
        <v>0</v>
      </c>
      <c r="E190" s="20">
        <v>0</v>
      </c>
      <c r="F190" s="53">
        <f t="shared" si="17"/>
        <v>0</v>
      </c>
    </row>
    <row r="191" spans="1:6" s="5" customFormat="1" ht="13.5" customHeight="1" x14ac:dyDescent="0.2">
      <c r="A191" s="12">
        <v>3239</v>
      </c>
      <c r="B191" s="13" t="s">
        <v>32</v>
      </c>
      <c r="C191" s="20">
        <v>170</v>
      </c>
      <c r="D191" s="20">
        <v>0</v>
      </c>
      <c r="E191" s="20">
        <v>0</v>
      </c>
      <c r="F191" s="53">
        <f t="shared" si="17"/>
        <v>0</v>
      </c>
    </row>
    <row r="192" spans="1:6" s="8" customFormat="1" ht="13.5" customHeight="1" x14ac:dyDescent="0.2">
      <c r="A192" s="34">
        <v>329</v>
      </c>
      <c r="B192" s="57" t="s">
        <v>44</v>
      </c>
      <c r="C192" s="35">
        <f>+C193+C194</f>
        <v>230</v>
      </c>
      <c r="D192" s="35">
        <f>+D193+D194</f>
        <v>0</v>
      </c>
      <c r="E192" s="35">
        <f>SUM(E193:E194)</f>
        <v>240.23</v>
      </c>
      <c r="F192" s="51">
        <f t="shared" si="17"/>
        <v>104.44782608695651</v>
      </c>
    </row>
    <row r="193" spans="1:6" s="5" customFormat="1" ht="13.5" customHeight="1" x14ac:dyDescent="0.2">
      <c r="A193" s="12">
        <v>3293</v>
      </c>
      <c r="B193" s="13" t="s">
        <v>38</v>
      </c>
      <c r="C193" s="20">
        <v>230</v>
      </c>
      <c r="D193" s="20">
        <v>0</v>
      </c>
      <c r="E193" s="20">
        <v>240.23</v>
      </c>
      <c r="F193" s="53">
        <f t="shared" si="17"/>
        <v>104.44782608695651</v>
      </c>
    </row>
    <row r="194" spans="1:6" s="5" customFormat="1" ht="13.5" customHeight="1" x14ac:dyDescent="0.2">
      <c r="A194" s="12">
        <v>3299</v>
      </c>
      <c r="B194" s="13" t="s">
        <v>44</v>
      </c>
      <c r="C194" s="20">
        <v>0</v>
      </c>
      <c r="D194" s="20">
        <v>0</v>
      </c>
      <c r="E194" s="20">
        <v>0</v>
      </c>
      <c r="F194" s="53">
        <v>0</v>
      </c>
    </row>
    <row r="195" spans="1:6" s="8" customFormat="1" ht="13.5" customHeight="1" x14ac:dyDescent="0.2">
      <c r="A195" s="34">
        <v>42</v>
      </c>
      <c r="B195" s="74" t="s">
        <v>115</v>
      </c>
      <c r="C195" s="35">
        <f>C196+C199</f>
        <v>0</v>
      </c>
      <c r="D195" s="35">
        <f>+D196+D199</f>
        <v>0</v>
      </c>
      <c r="E195" s="35">
        <f>E196+E199</f>
        <v>0</v>
      </c>
      <c r="F195" s="51">
        <v>0</v>
      </c>
    </row>
    <row r="196" spans="1:6" s="8" customFormat="1" ht="13.5" customHeight="1" x14ac:dyDescent="0.2">
      <c r="A196" s="34">
        <v>422</v>
      </c>
      <c r="B196" s="57" t="s">
        <v>110</v>
      </c>
      <c r="C196" s="35">
        <f>C197+C198</f>
        <v>0</v>
      </c>
      <c r="D196" s="35">
        <f>+D197+D198</f>
        <v>0</v>
      </c>
      <c r="E196" s="35">
        <f>E197+E198</f>
        <v>0</v>
      </c>
      <c r="F196" s="51">
        <v>0</v>
      </c>
    </row>
    <row r="197" spans="1:6" s="5" customFormat="1" ht="13.5" customHeight="1" x14ac:dyDescent="0.2">
      <c r="A197" s="4" t="s">
        <v>67</v>
      </c>
      <c r="B197" s="13" t="s">
        <v>68</v>
      </c>
      <c r="C197" s="20">
        <v>0</v>
      </c>
      <c r="D197" s="20">
        <f t="shared" si="15"/>
        <v>0</v>
      </c>
      <c r="E197" s="20">
        <v>0</v>
      </c>
      <c r="F197" s="53">
        <v>0</v>
      </c>
    </row>
    <row r="198" spans="1:6" s="5" customFormat="1" ht="13.5" customHeight="1" x14ac:dyDescent="0.2">
      <c r="A198" s="12">
        <v>4227</v>
      </c>
      <c r="B198" s="13" t="s">
        <v>234</v>
      </c>
      <c r="C198" s="20">
        <v>0</v>
      </c>
      <c r="D198" s="20">
        <v>0</v>
      </c>
      <c r="E198" s="20">
        <v>0</v>
      </c>
      <c r="F198" s="53">
        <v>0</v>
      </c>
    </row>
    <row r="199" spans="1:6" s="5" customFormat="1" ht="13.5" customHeight="1" x14ac:dyDescent="0.2">
      <c r="A199" s="34">
        <v>424</v>
      </c>
      <c r="B199" s="57" t="s">
        <v>111</v>
      </c>
      <c r="C199" s="35">
        <f>SUM(C200)</f>
        <v>0</v>
      </c>
      <c r="D199" s="35">
        <f>+D200</f>
        <v>0</v>
      </c>
      <c r="E199" s="35">
        <f>SUM(E200)</f>
        <v>0</v>
      </c>
      <c r="F199" s="51">
        <v>0</v>
      </c>
    </row>
    <row r="200" spans="1:6" s="5" customFormat="1" ht="13.5" customHeight="1" x14ac:dyDescent="0.2">
      <c r="A200" s="12">
        <v>4241</v>
      </c>
      <c r="B200" s="13" t="s">
        <v>70</v>
      </c>
      <c r="C200" s="20">
        <v>0</v>
      </c>
      <c r="D200" s="20">
        <v>0</v>
      </c>
      <c r="E200" s="20">
        <v>0</v>
      </c>
      <c r="F200" s="53">
        <v>0</v>
      </c>
    </row>
    <row r="201" spans="1:6" s="5" customFormat="1" ht="13.5" customHeight="1" x14ac:dyDescent="0.2">
      <c r="A201" s="292" t="s">
        <v>141</v>
      </c>
      <c r="B201" s="293"/>
      <c r="C201" s="56">
        <f>C202+C205</f>
        <v>0</v>
      </c>
      <c r="D201" s="56">
        <f t="shared" si="15"/>
        <v>0</v>
      </c>
      <c r="E201" s="56">
        <f>E202+E205</f>
        <v>0</v>
      </c>
      <c r="F201" s="52"/>
    </row>
    <row r="202" spans="1:6" s="5" customFormat="1" ht="13.5" customHeight="1" x14ac:dyDescent="0.2">
      <c r="A202" s="34">
        <v>32</v>
      </c>
      <c r="B202" s="65" t="s">
        <v>58</v>
      </c>
      <c r="C202" s="35">
        <f>C203</f>
        <v>0</v>
      </c>
      <c r="D202" s="35">
        <f t="shared" si="15"/>
        <v>0</v>
      </c>
      <c r="E202" s="35">
        <f>E203</f>
        <v>0</v>
      </c>
      <c r="F202" s="51">
        <v>0</v>
      </c>
    </row>
    <row r="203" spans="1:6" s="5" customFormat="1" ht="13.5" customHeight="1" x14ac:dyDescent="0.2">
      <c r="A203" s="34">
        <v>323</v>
      </c>
      <c r="B203" s="57" t="s">
        <v>107</v>
      </c>
      <c r="C203" s="35">
        <v>0</v>
      </c>
      <c r="D203" s="35">
        <f t="shared" si="15"/>
        <v>0</v>
      </c>
      <c r="E203" s="35">
        <f>E204</f>
        <v>0</v>
      </c>
      <c r="F203" s="51">
        <v>0</v>
      </c>
    </row>
    <row r="204" spans="1:6" s="9" customFormat="1" ht="13.5" customHeight="1" x14ac:dyDescent="0.2">
      <c r="A204" s="4" t="s">
        <v>19</v>
      </c>
      <c r="B204" s="13" t="s">
        <v>20</v>
      </c>
      <c r="C204" s="20">
        <v>0</v>
      </c>
      <c r="D204" s="20">
        <f t="shared" si="15"/>
        <v>0</v>
      </c>
      <c r="E204" s="20">
        <v>0</v>
      </c>
      <c r="F204" s="53">
        <v>0</v>
      </c>
    </row>
    <row r="205" spans="1:6" s="37" customFormat="1" ht="13.5" customHeight="1" x14ac:dyDescent="0.2">
      <c r="A205" s="34">
        <v>42</v>
      </c>
      <c r="B205" s="76" t="s">
        <v>109</v>
      </c>
      <c r="C205" s="36">
        <f>C206</f>
        <v>0</v>
      </c>
      <c r="D205" s="36">
        <f t="shared" si="15"/>
        <v>0</v>
      </c>
      <c r="E205" s="36">
        <f>E206</f>
        <v>0</v>
      </c>
      <c r="F205" s="51">
        <v>0</v>
      </c>
    </row>
    <row r="206" spans="1:6" s="37" customFormat="1" ht="13.5" customHeight="1" x14ac:dyDescent="0.2">
      <c r="A206" s="34">
        <v>422</v>
      </c>
      <c r="B206" s="57" t="s">
        <v>110</v>
      </c>
      <c r="C206" s="36">
        <v>0</v>
      </c>
      <c r="D206" s="36">
        <f t="shared" si="15"/>
        <v>0</v>
      </c>
      <c r="E206" s="36">
        <f>SUM(E207:E208)</f>
        <v>0</v>
      </c>
      <c r="F206" s="51">
        <v>0</v>
      </c>
    </row>
    <row r="207" spans="1:6" s="9" customFormat="1" ht="13.5" customHeight="1" x14ac:dyDescent="0.2">
      <c r="A207" s="4" t="s">
        <v>67</v>
      </c>
      <c r="B207" s="13" t="s">
        <v>68</v>
      </c>
      <c r="C207" s="20">
        <v>0</v>
      </c>
      <c r="D207" s="20">
        <f t="shared" si="15"/>
        <v>0</v>
      </c>
      <c r="E207" s="20">
        <v>0</v>
      </c>
      <c r="F207" s="53">
        <v>0</v>
      </c>
    </row>
    <row r="208" spans="1:6" s="9" customFormat="1" ht="13.5" customHeight="1" x14ac:dyDescent="0.2">
      <c r="A208" s="40" t="s">
        <v>77</v>
      </c>
      <c r="B208" s="41" t="s">
        <v>78</v>
      </c>
      <c r="C208" s="42">
        <v>0</v>
      </c>
      <c r="D208" s="42">
        <f t="shared" si="15"/>
        <v>0</v>
      </c>
      <c r="E208" s="42">
        <v>0</v>
      </c>
      <c r="F208" s="53">
        <v>0</v>
      </c>
    </row>
    <row r="209" spans="1:6" ht="25.5" customHeight="1" x14ac:dyDescent="0.2">
      <c r="A209" s="308" t="s">
        <v>222</v>
      </c>
      <c r="B209" s="309"/>
      <c r="C209" s="33">
        <f>+C210+C221</f>
        <v>0</v>
      </c>
      <c r="D209" s="33">
        <f>+D210+D221</f>
        <v>0</v>
      </c>
      <c r="E209" s="33">
        <f>E221+E210</f>
        <v>0</v>
      </c>
      <c r="F209" s="33"/>
    </row>
    <row r="210" spans="1:6" ht="12.75" customHeight="1" x14ac:dyDescent="0.2">
      <c r="A210" s="310" t="s">
        <v>243</v>
      </c>
      <c r="B210" s="311"/>
      <c r="C210" s="52">
        <f>SUM(C211)</f>
        <v>0</v>
      </c>
      <c r="D210" s="52">
        <f>+D211+D218</f>
        <v>0</v>
      </c>
      <c r="E210" s="52">
        <f>+E211+E218</f>
        <v>0</v>
      </c>
      <c r="F210" s="52"/>
    </row>
    <row r="211" spans="1:6" x14ac:dyDescent="0.2">
      <c r="A211" s="45">
        <v>31</v>
      </c>
      <c r="B211" s="66" t="s">
        <v>63</v>
      </c>
      <c r="C211" s="51">
        <f>SUM(C212,C216)</f>
        <v>0</v>
      </c>
      <c r="D211" s="51">
        <f>+D212+D214+D216</f>
        <v>0</v>
      </c>
      <c r="E211" s="51">
        <f>+E212+E214+E216</f>
        <v>0</v>
      </c>
      <c r="F211" s="51">
        <v>0</v>
      </c>
    </row>
    <row r="212" spans="1:6" x14ac:dyDescent="0.2">
      <c r="A212" s="45">
        <v>311</v>
      </c>
      <c r="B212" s="66" t="s">
        <v>101</v>
      </c>
      <c r="C212" s="51">
        <f>SUM(C213)</f>
        <v>0</v>
      </c>
      <c r="D212" s="51">
        <f>+D213</f>
        <v>0</v>
      </c>
      <c r="E212" s="51">
        <f>SUM(E213)</f>
        <v>0</v>
      </c>
      <c r="F212" s="51">
        <v>0</v>
      </c>
    </row>
    <row r="213" spans="1:6" x14ac:dyDescent="0.2">
      <c r="A213" s="10">
        <v>3111</v>
      </c>
      <c r="B213" s="68" t="s">
        <v>102</v>
      </c>
      <c r="C213" s="53">
        <v>0</v>
      </c>
      <c r="D213" s="53">
        <v>0</v>
      </c>
      <c r="E213" s="53">
        <v>0</v>
      </c>
      <c r="F213" s="53">
        <v>0</v>
      </c>
    </row>
    <row r="214" spans="1:6" s="21" customFormat="1" x14ac:dyDescent="0.2">
      <c r="A214" s="45">
        <v>312</v>
      </c>
      <c r="B214" s="66" t="s">
        <v>74</v>
      </c>
      <c r="C214" s="51">
        <v>0</v>
      </c>
      <c r="D214" s="51">
        <f>+D215</f>
        <v>0</v>
      </c>
      <c r="E214" s="51">
        <f>+E215</f>
        <v>0</v>
      </c>
      <c r="F214" s="51">
        <v>0</v>
      </c>
    </row>
    <row r="215" spans="1:6" s="21" customFormat="1" x14ac:dyDescent="0.2">
      <c r="A215" s="10">
        <v>3121</v>
      </c>
      <c r="B215" s="68" t="s">
        <v>74</v>
      </c>
      <c r="C215" s="53">
        <v>0</v>
      </c>
      <c r="D215" s="53">
        <v>0</v>
      </c>
      <c r="E215" s="53">
        <v>0</v>
      </c>
      <c r="F215" s="53">
        <v>0</v>
      </c>
    </row>
    <row r="216" spans="1:6" x14ac:dyDescent="0.2">
      <c r="A216" s="45">
        <v>313</v>
      </c>
      <c r="B216" s="66" t="s">
        <v>103</v>
      </c>
      <c r="C216" s="51">
        <f>SUM(C217)</f>
        <v>0</v>
      </c>
      <c r="D216" s="51">
        <f>+D217</f>
        <v>0</v>
      </c>
      <c r="E216" s="51">
        <f>SUM(E217)</f>
        <v>0</v>
      </c>
      <c r="F216" s="51">
        <v>0</v>
      </c>
    </row>
    <row r="217" spans="1:6" x14ac:dyDescent="0.2">
      <c r="A217" s="10">
        <v>3132</v>
      </c>
      <c r="B217" s="68" t="s">
        <v>104</v>
      </c>
      <c r="C217" s="53">
        <v>0</v>
      </c>
      <c r="D217" s="53">
        <v>0</v>
      </c>
      <c r="E217" s="53">
        <v>0</v>
      </c>
      <c r="F217" s="53">
        <v>0</v>
      </c>
    </row>
    <row r="218" spans="1:6" s="21" customFormat="1" x14ac:dyDescent="0.2">
      <c r="A218" s="45">
        <v>32</v>
      </c>
      <c r="B218" s="66" t="s">
        <v>135</v>
      </c>
      <c r="C218" s="51">
        <v>0</v>
      </c>
      <c r="D218" s="51">
        <f>+D219</f>
        <v>0</v>
      </c>
      <c r="E218" s="51">
        <f>+E219</f>
        <v>0</v>
      </c>
      <c r="F218" s="51">
        <v>0</v>
      </c>
    </row>
    <row r="219" spans="1:6" s="21" customFormat="1" x14ac:dyDescent="0.2">
      <c r="A219" s="45">
        <v>321</v>
      </c>
      <c r="B219" s="66" t="s">
        <v>105</v>
      </c>
      <c r="C219" s="51">
        <v>0</v>
      </c>
      <c r="D219" s="51">
        <f>+D220</f>
        <v>0</v>
      </c>
      <c r="E219" s="51">
        <f>+E220</f>
        <v>0</v>
      </c>
      <c r="F219" s="51">
        <v>0</v>
      </c>
    </row>
    <row r="220" spans="1:6" s="21" customFormat="1" x14ac:dyDescent="0.2">
      <c r="A220" s="10">
        <v>3212</v>
      </c>
      <c r="B220" s="68" t="s">
        <v>4</v>
      </c>
      <c r="C220" s="53">
        <v>0</v>
      </c>
      <c r="D220" s="53">
        <v>0</v>
      </c>
      <c r="E220" s="53">
        <v>0</v>
      </c>
      <c r="F220" s="53">
        <v>0</v>
      </c>
    </row>
    <row r="221" spans="1:6" x14ac:dyDescent="0.2">
      <c r="A221" s="294" t="s">
        <v>241</v>
      </c>
      <c r="B221" s="295"/>
      <c r="C221" s="52">
        <f>C222+C229</f>
        <v>0</v>
      </c>
      <c r="D221" s="52">
        <f>+D222+D229</f>
        <v>0</v>
      </c>
      <c r="E221" s="52">
        <f>E222+E229</f>
        <v>0</v>
      </c>
      <c r="F221" s="52"/>
    </row>
    <row r="222" spans="1:6" x14ac:dyDescent="0.2">
      <c r="A222" s="45">
        <v>31</v>
      </c>
      <c r="B222" s="66" t="s">
        <v>63</v>
      </c>
      <c r="C222" s="51">
        <f>C223+C225+C227</f>
        <v>0</v>
      </c>
      <c r="D222" s="51">
        <f>+D223+D225+D227</f>
        <v>0</v>
      </c>
      <c r="E222" s="51">
        <f>E223+E225+E227</f>
        <v>0</v>
      </c>
      <c r="F222" s="51">
        <v>0</v>
      </c>
    </row>
    <row r="223" spans="1:6" s="21" customFormat="1" x14ac:dyDescent="0.2">
      <c r="A223" s="45">
        <v>311</v>
      </c>
      <c r="B223" s="66" t="s">
        <v>101</v>
      </c>
      <c r="C223" s="51">
        <f>C224</f>
        <v>0</v>
      </c>
      <c r="D223" s="51">
        <f>+D224</f>
        <v>0</v>
      </c>
      <c r="E223" s="51">
        <f>E224</f>
        <v>0</v>
      </c>
      <c r="F223" s="51">
        <v>0</v>
      </c>
    </row>
    <row r="224" spans="1:6" x14ac:dyDescent="0.2">
      <c r="A224" s="10">
        <v>3111</v>
      </c>
      <c r="B224" s="68" t="s">
        <v>102</v>
      </c>
      <c r="C224" s="53">
        <v>0</v>
      </c>
      <c r="D224" s="53">
        <v>0</v>
      </c>
      <c r="E224" s="53">
        <v>0</v>
      </c>
      <c r="F224" s="53">
        <v>0</v>
      </c>
    </row>
    <row r="225" spans="1:6" x14ac:dyDescent="0.2">
      <c r="A225" s="45">
        <v>312</v>
      </c>
      <c r="B225" s="66" t="s">
        <v>74</v>
      </c>
      <c r="C225" s="51">
        <f>C226</f>
        <v>0</v>
      </c>
      <c r="D225" s="51">
        <f>+D226</f>
        <v>0</v>
      </c>
      <c r="E225" s="51">
        <f>E226</f>
        <v>0</v>
      </c>
      <c r="F225" s="51">
        <v>0</v>
      </c>
    </row>
    <row r="226" spans="1:6" x14ac:dyDescent="0.2">
      <c r="A226" s="10">
        <v>3121</v>
      </c>
      <c r="B226" s="68" t="s">
        <v>74</v>
      </c>
      <c r="C226" s="53">
        <v>0</v>
      </c>
      <c r="D226" s="53">
        <v>0</v>
      </c>
      <c r="E226" s="53">
        <v>0</v>
      </c>
      <c r="F226" s="53">
        <v>0</v>
      </c>
    </row>
    <row r="227" spans="1:6" x14ac:dyDescent="0.2">
      <c r="A227" s="45">
        <v>313</v>
      </c>
      <c r="B227" s="66" t="s">
        <v>103</v>
      </c>
      <c r="C227" s="51">
        <f>C228</f>
        <v>0</v>
      </c>
      <c r="D227" s="51">
        <f>+D228</f>
        <v>0</v>
      </c>
      <c r="E227" s="51">
        <f>E228</f>
        <v>0</v>
      </c>
      <c r="F227" s="51">
        <v>0</v>
      </c>
    </row>
    <row r="228" spans="1:6" x14ac:dyDescent="0.2">
      <c r="A228" s="10">
        <v>3132</v>
      </c>
      <c r="B228" s="68" t="s">
        <v>104</v>
      </c>
      <c r="C228" s="53">
        <v>0</v>
      </c>
      <c r="D228" s="53">
        <v>0</v>
      </c>
      <c r="E228" s="53">
        <v>0</v>
      </c>
      <c r="F228" s="53">
        <v>0</v>
      </c>
    </row>
    <row r="229" spans="1:6" x14ac:dyDescent="0.2">
      <c r="A229" s="45">
        <v>32</v>
      </c>
      <c r="B229" s="66" t="s">
        <v>58</v>
      </c>
      <c r="C229" s="51">
        <f>C230</f>
        <v>0</v>
      </c>
      <c r="D229" s="51">
        <f t="shared" ref="D229:D232" si="18">SUM(C229)</f>
        <v>0</v>
      </c>
      <c r="E229" s="51">
        <f>E230</f>
        <v>0</v>
      </c>
      <c r="F229" s="51">
        <v>0</v>
      </c>
    </row>
    <row r="230" spans="1:6" x14ac:dyDescent="0.2">
      <c r="A230" s="45">
        <v>321</v>
      </c>
      <c r="B230" s="66" t="s">
        <v>105</v>
      </c>
      <c r="C230" s="51">
        <f>SUM(C231:C232)</f>
        <v>0</v>
      </c>
      <c r="D230" s="51">
        <f t="shared" si="18"/>
        <v>0</v>
      </c>
      <c r="E230" s="51">
        <f>SUM(E231:E232)</f>
        <v>0</v>
      </c>
      <c r="F230" s="51">
        <v>0</v>
      </c>
    </row>
    <row r="231" spans="1:6" x14ac:dyDescent="0.2">
      <c r="A231" s="10">
        <v>3211</v>
      </c>
      <c r="B231" s="68" t="s">
        <v>2</v>
      </c>
      <c r="C231" s="53">
        <v>0</v>
      </c>
      <c r="D231" s="53">
        <f t="shared" si="18"/>
        <v>0</v>
      </c>
      <c r="E231" s="53">
        <v>0</v>
      </c>
      <c r="F231" s="53">
        <v>0</v>
      </c>
    </row>
    <row r="232" spans="1:6" x14ac:dyDescent="0.2">
      <c r="A232" s="4" t="s">
        <v>3</v>
      </c>
      <c r="B232" s="13" t="s">
        <v>4</v>
      </c>
      <c r="C232" s="20">
        <v>0</v>
      </c>
      <c r="D232" s="20">
        <f t="shared" si="18"/>
        <v>0</v>
      </c>
      <c r="E232" s="20">
        <v>0</v>
      </c>
      <c r="F232" s="53">
        <v>0</v>
      </c>
    </row>
    <row r="233" spans="1:6" x14ac:dyDescent="0.2">
      <c r="A233" s="300" t="s">
        <v>209</v>
      </c>
      <c r="B233" s="301"/>
      <c r="C233" s="33">
        <f t="shared" ref="C233:E234" si="19">C234</f>
        <v>46450</v>
      </c>
      <c r="D233" s="33">
        <f t="shared" si="19"/>
        <v>0</v>
      </c>
      <c r="E233" s="33">
        <f t="shared" si="19"/>
        <v>38560.39</v>
      </c>
      <c r="F233" s="33">
        <f>+E233/C233*100</f>
        <v>83.014833153928961</v>
      </c>
    </row>
    <row r="234" spans="1:6" x14ac:dyDescent="0.2">
      <c r="A234" s="294" t="s">
        <v>242</v>
      </c>
      <c r="B234" s="295"/>
      <c r="C234" s="52">
        <f t="shared" si="19"/>
        <v>46450</v>
      </c>
      <c r="D234" s="52">
        <f t="shared" si="19"/>
        <v>0</v>
      </c>
      <c r="E234" s="52">
        <f t="shared" si="19"/>
        <v>38560.39</v>
      </c>
      <c r="F234" s="52">
        <f>+E234/C234*100</f>
        <v>83.014833153928961</v>
      </c>
    </row>
    <row r="235" spans="1:6" x14ac:dyDescent="0.2">
      <c r="A235" s="45">
        <v>32</v>
      </c>
      <c r="B235" s="66" t="s">
        <v>58</v>
      </c>
      <c r="C235" s="51">
        <f>C236+C238</f>
        <v>46450</v>
      </c>
      <c r="D235" s="51">
        <f>+D236+D238</f>
        <v>0</v>
      </c>
      <c r="E235" s="51">
        <f>E236+E238</f>
        <v>38560.39</v>
      </c>
      <c r="F235" s="51">
        <f>+E235/C235*100</f>
        <v>83.014833153928961</v>
      </c>
    </row>
    <row r="236" spans="1:6" x14ac:dyDescent="0.2">
      <c r="A236" s="34">
        <v>321</v>
      </c>
      <c r="B236" s="65" t="s">
        <v>105</v>
      </c>
      <c r="C236" s="35">
        <f>C237</f>
        <v>0</v>
      </c>
      <c r="D236" s="35">
        <f>+D237</f>
        <v>0</v>
      </c>
      <c r="E236" s="35">
        <f>E237</f>
        <v>0</v>
      </c>
      <c r="F236" s="51">
        <v>0</v>
      </c>
    </row>
    <row r="237" spans="1:6" x14ac:dyDescent="0.2">
      <c r="A237" s="12">
        <v>3214</v>
      </c>
      <c r="B237" s="13" t="s">
        <v>8</v>
      </c>
      <c r="C237" s="20">
        <v>0</v>
      </c>
      <c r="D237" s="20">
        <v>0</v>
      </c>
      <c r="E237" s="20">
        <v>0</v>
      </c>
      <c r="F237" s="53">
        <v>0</v>
      </c>
    </row>
    <row r="238" spans="1:6" x14ac:dyDescent="0.2">
      <c r="A238" s="34">
        <v>322</v>
      </c>
      <c r="B238" s="57" t="s">
        <v>106</v>
      </c>
      <c r="C238" s="36">
        <f>SUM(C239:C239)</f>
        <v>46450</v>
      </c>
      <c r="D238" s="36">
        <f>+D239</f>
        <v>0</v>
      </c>
      <c r="E238" s="36">
        <f>SUM(E239:E239)</f>
        <v>38560.39</v>
      </c>
      <c r="F238" s="51">
        <f t="shared" ref="F238:F239" si="20">+E238/C238*100</f>
        <v>83.014833153928961</v>
      </c>
    </row>
    <row r="239" spans="1:6" x14ac:dyDescent="0.2">
      <c r="A239" s="12">
        <v>3222</v>
      </c>
      <c r="B239" s="13" t="s">
        <v>75</v>
      </c>
      <c r="C239" s="20">
        <v>46450</v>
      </c>
      <c r="D239" s="20">
        <v>0</v>
      </c>
      <c r="E239" s="20">
        <v>38560.39</v>
      </c>
      <c r="F239" s="53">
        <f t="shared" si="20"/>
        <v>83.014833153928961</v>
      </c>
    </row>
    <row r="240" spans="1:6" x14ac:dyDescent="0.2">
      <c r="A240" s="300" t="s">
        <v>159</v>
      </c>
      <c r="B240" s="301"/>
      <c r="C240" s="33">
        <f>C242+C247</f>
        <v>0</v>
      </c>
      <c r="D240" s="33">
        <f>+D241</f>
        <v>0</v>
      </c>
      <c r="E240" s="33">
        <f>E247+E241</f>
        <v>0</v>
      </c>
      <c r="F240" s="33"/>
    </row>
    <row r="241" spans="1:6" s="21" customFormat="1" x14ac:dyDescent="0.2">
      <c r="A241" s="294" t="s">
        <v>174</v>
      </c>
      <c r="B241" s="295"/>
      <c r="C241" s="52">
        <f>SUM(C242)</f>
        <v>0</v>
      </c>
      <c r="D241" s="52">
        <f t="shared" ref="D241:D258" si="21">SUM(C241)</f>
        <v>0</v>
      </c>
      <c r="E241" s="52">
        <f>SUM(E242)</f>
        <v>0</v>
      </c>
      <c r="F241" s="52"/>
    </row>
    <row r="242" spans="1:6" s="21" customFormat="1" x14ac:dyDescent="0.2">
      <c r="A242" s="45">
        <v>31</v>
      </c>
      <c r="B242" s="66" t="s">
        <v>63</v>
      </c>
      <c r="C242" s="51">
        <f>SUM(C243,C245)</f>
        <v>0</v>
      </c>
      <c r="D242" s="51">
        <f t="shared" si="21"/>
        <v>0</v>
      </c>
      <c r="E242" s="51">
        <f>SUM(E243,E245)</f>
        <v>0</v>
      </c>
      <c r="F242" s="51">
        <v>0</v>
      </c>
    </row>
    <row r="243" spans="1:6" s="21" customFormat="1" x14ac:dyDescent="0.2">
      <c r="A243" s="45">
        <v>311</v>
      </c>
      <c r="B243" s="66" t="s">
        <v>101</v>
      </c>
      <c r="C243" s="51">
        <f>SUM(C244)</f>
        <v>0</v>
      </c>
      <c r="D243" s="51">
        <f t="shared" si="21"/>
        <v>0</v>
      </c>
      <c r="E243" s="51">
        <f>SUM(E244)</f>
        <v>0</v>
      </c>
      <c r="F243" s="51">
        <v>0</v>
      </c>
    </row>
    <row r="244" spans="1:6" s="21" customFormat="1" x14ac:dyDescent="0.2">
      <c r="A244" s="10">
        <v>3111</v>
      </c>
      <c r="B244" s="68" t="s">
        <v>102</v>
      </c>
      <c r="C244" s="53">
        <v>0</v>
      </c>
      <c r="D244" s="53">
        <f t="shared" si="21"/>
        <v>0</v>
      </c>
      <c r="E244" s="53">
        <v>0</v>
      </c>
      <c r="F244" s="53">
        <v>0</v>
      </c>
    </row>
    <row r="245" spans="1:6" s="21" customFormat="1" x14ac:dyDescent="0.2">
      <c r="A245" s="45">
        <v>313</v>
      </c>
      <c r="B245" s="66" t="s">
        <v>103</v>
      </c>
      <c r="C245" s="51">
        <f>SUM(C246)</f>
        <v>0</v>
      </c>
      <c r="D245" s="51">
        <f t="shared" si="21"/>
        <v>0</v>
      </c>
      <c r="E245" s="51">
        <f>SUM(E246)</f>
        <v>0</v>
      </c>
      <c r="F245" s="51">
        <v>0</v>
      </c>
    </row>
    <row r="246" spans="1:6" s="21" customFormat="1" x14ac:dyDescent="0.2">
      <c r="A246" s="10">
        <v>3132</v>
      </c>
      <c r="B246" s="68" t="s">
        <v>104</v>
      </c>
      <c r="C246" s="53">
        <v>0</v>
      </c>
      <c r="D246" s="53">
        <f t="shared" si="21"/>
        <v>0</v>
      </c>
      <c r="E246" s="53">
        <v>0</v>
      </c>
      <c r="F246" s="53">
        <v>0</v>
      </c>
    </row>
    <row r="247" spans="1:6" x14ac:dyDescent="0.2">
      <c r="A247" s="294" t="s">
        <v>173</v>
      </c>
      <c r="B247" s="295"/>
      <c r="C247" s="52">
        <f>C248+C255</f>
        <v>0</v>
      </c>
      <c r="D247" s="52">
        <f>+D248+D255</f>
        <v>0</v>
      </c>
      <c r="E247" s="52">
        <f>E248+E255</f>
        <v>0</v>
      </c>
      <c r="F247" s="52"/>
    </row>
    <row r="248" spans="1:6" x14ac:dyDescent="0.2">
      <c r="A248" s="45">
        <v>31</v>
      </c>
      <c r="B248" s="66" t="s">
        <v>63</v>
      </c>
      <c r="C248" s="51">
        <f>C249+C251+C253</f>
        <v>0</v>
      </c>
      <c r="D248" s="51">
        <f t="shared" si="21"/>
        <v>0</v>
      </c>
      <c r="E248" s="51">
        <f>E249+E251+E253</f>
        <v>0</v>
      </c>
      <c r="F248" s="51">
        <v>0</v>
      </c>
    </row>
    <row r="249" spans="1:6" x14ac:dyDescent="0.2">
      <c r="A249" s="45">
        <v>311</v>
      </c>
      <c r="B249" s="66" t="s">
        <v>101</v>
      </c>
      <c r="C249" s="51">
        <f>C250</f>
        <v>0</v>
      </c>
      <c r="D249" s="51">
        <f t="shared" si="21"/>
        <v>0</v>
      </c>
      <c r="E249" s="51">
        <f>E250</f>
        <v>0</v>
      </c>
      <c r="F249" s="51">
        <v>0</v>
      </c>
    </row>
    <row r="250" spans="1:6" x14ac:dyDescent="0.2">
      <c r="A250" s="10">
        <v>3111</v>
      </c>
      <c r="B250" s="68" t="s">
        <v>102</v>
      </c>
      <c r="C250" s="53">
        <v>0</v>
      </c>
      <c r="D250" s="53">
        <f t="shared" si="21"/>
        <v>0</v>
      </c>
      <c r="E250" s="53">
        <v>0</v>
      </c>
      <c r="F250" s="53">
        <v>0</v>
      </c>
    </row>
    <row r="251" spans="1:6" x14ac:dyDescent="0.2">
      <c r="A251" s="45">
        <v>312</v>
      </c>
      <c r="B251" s="66" t="s">
        <v>74</v>
      </c>
      <c r="C251" s="51">
        <f>C252</f>
        <v>0</v>
      </c>
      <c r="D251" s="51">
        <f t="shared" si="21"/>
        <v>0</v>
      </c>
      <c r="E251" s="51">
        <f>E252</f>
        <v>0</v>
      </c>
      <c r="F251" s="51">
        <v>0</v>
      </c>
    </row>
    <row r="252" spans="1:6" s="7" customFormat="1" x14ac:dyDescent="0.2">
      <c r="A252" s="10">
        <v>3121</v>
      </c>
      <c r="B252" s="68" t="s">
        <v>74</v>
      </c>
      <c r="C252" s="53">
        <v>0</v>
      </c>
      <c r="D252" s="53">
        <f t="shared" si="21"/>
        <v>0</v>
      </c>
      <c r="E252" s="53">
        <v>0</v>
      </c>
      <c r="F252" s="53">
        <v>0</v>
      </c>
    </row>
    <row r="253" spans="1:6" x14ac:dyDescent="0.2">
      <c r="A253" s="45">
        <v>313</v>
      </c>
      <c r="B253" s="66" t="s">
        <v>103</v>
      </c>
      <c r="C253" s="51">
        <f>C254</f>
        <v>0</v>
      </c>
      <c r="D253" s="51">
        <f t="shared" si="21"/>
        <v>0</v>
      </c>
      <c r="E253" s="51">
        <f>E254</f>
        <v>0</v>
      </c>
      <c r="F253" s="51">
        <v>0</v>
      </c>
    </row>
    <row r="254" spans="1:6" x14ac:dyDescent="0.2">
      <c r="A254" s="10">
        <v>3132</v>
      </c>
      <c r="B254" s="68" t="s">
        <v>104</v>
      </c>
      <c r="C254" s="53">
        <v>0</v>
      </c>
      <c r="D254" s="53">
        <f t="shared" si="21"/>
        <v>0</v>
      </c>
      <c r="E254" s="53">
        <v>0</v>
      </c>
      <c r="F254" s="53">
        <v>0</v>
      </c>
    </row>
    <row r="255" spans="1:6" x14ac:dyDescent="0.2">
      <c r="A255" s="45">
        <v>32</v>
      </c>
      <c r="B255" s="66" t="s">
        <v>58</v>
      </c>
      <c r="C255" s="51">
        <f>C256</f>
        <v>0</v>
      </c>
      <c r="D255" s="51">
        <f>+D256</f>
        <v>0</v>
      </c>
      <c r="E255" s="51">
        <f>E256</f>
        <v>0</v>
      </c>
      <c r="F255" s="51">
        <v>0</v>
      </c>
    </row>
    <row r="256" spans="1:6" x14ac:dyDescent="0.2">
      <c r="A256" s="45">
        <v>321</v>
      </c>
      <c r="B256" s="66" t="s">
        <v>105</v>
      </c>
      <c r="C256" s="51">
        <f>SUM(C257:C258)</f>
        <v>0</v>
      </c>
      <c r="D256" s="51">
        <f>+D257+D258</f>
        <v>0</v>
      </c>
      <c r="E256" s="51">
        <f>SUM(E257:E258)</f>
        <v>0</v>
      </c>
      <c r="F256" s="51">
        <v>0</v>
      </c>
    </row>
    <row r="257" spans="1:6" x14ac:dyDescent="0.2">
      <c r="A257" s="10">
        <v>3211</v>
      </c>
      <c r="B257" s="68" t="s">
        <v>2</v>
      </c>
      <c r="C257" s="53">
        <v>0</v>
      </c>
      <c r="D257" s="53">
        <v>0</v>
      </c>
      <c r="E257" s="53">
        <v>0</v>
      </c>
      <c r="F257" s="53">
        <v>0</v>
      </c>
    </row>
    <row r="258" spans="1:6" x14ac:dyDescent="0.2">
      <c r="A258" s="4" t="s">
        <v>3</v>
      </c>
      <c r="B258" s="13" t="s">
        <v>4</v>
      </c>
      <c r="C258" s="20">
        <v>0</v>
      </c>
      <c r="D258" s="20">
        <f t="shared" si="21"/>
        <v>0</v>
      </c>
      <c r="E258" s="20">
        <v>0</v>
      </c>
      <c r="F258" s="53">
        <v>0</v>
      </c>
    </row>
    <row r="259" spans="1:6" x14ac:dyDescent="0.2">
      <c r="A259" s="308" t="s">
        <v>200</v>
      </c>
      <c r="B259" s="309"/>
      <c r="C259" s="33">
        <f>C260</f>
        <v>2070.48</v>
      </c>
      <c r="D259" s="33">
        <f>+D260</f>
        <v>0</v>
      </c>
      <c r="E259" s="33">
        <f>E260</f>
        <v>1759.5</v>
      </c>
      <c r="F259" s="33">
        <f>+E259/C259*100</f>
        <v>84.980294424481286</v>
      </c>
    </row>
    <row r="260" spans="1:6" x14ac:dyDescent="0.2">
      <c r="A260" s="310" t="s">
        <v>241</v>
      </c>
      <c r="B260" s="311"/>
      <c r="C260" s="52">
        <f>C261</f>
        <v>2070.48</v>
      </c>
      <c r="D260" s="52">
        <f>+D261</f>
        <v>0</v>
      </c>
      <c r="E260" s="52">
        <f>E261</f>
        <v>1759.5</v>
      </c>
      <c r="F260" s="52">
        <f>+E260/C260*100</f>
        <v>84.980294424481286</v>
      </c>
    </row>
    <row r="261" spans="1:6" x14ac:dyDescent="0.2">
      <c r="A261" s="45">
        <v>32</v>
      </c>
      <c r="B261" s="66" t="s">
        <v>58</v>
      </c>
      <c r="C261" s="51">
        <f t="shared" ref="C261:E262" si="22">C262</f>
        <v>2070.48</v>
      </c>
      <c r="D261" s="51">
        <f>+D262</f>
        <v>0</v>
      </c>
      <c r="E261" s="51">
        <f t="shared" si="22"/>
        <v>1759.5</v>
      </c>
      <c r="F261" s="51">
        <f>+E261/C261*100</f>
        <v>84.980294424481286</v>
      </c>
    </row>
    <row r="262" spans="1:6" x14ac:dyDescent="0.2">
      <c r="A262" s="45">
        <v>322</v>
      </c>
      <c r="B262" s="66" t="s">
        <v>106</v>
      </c>
      <c r="C262" s="51">
        <f t="shared" si="22"/>
        <v>2070.48</v>
      </c>
      <c r="D262" s="51">
        <f>+D263</f>
        <v>0</v>
      </c>
      <c r="E262" s="51">
        <f t="shared" si="22"/>
        <v>1759.5</v>
      </c>
      <c r="F262" s="51">
        <f t="shared" ref="F262:F263" si="23">+E262/C262*100</f>
        <v>84.980294424481286</v>
      </c>
    </row>
    <row r="263" spans="1:6" x14ac:dyDescent="0.2">
      <c r="A263" s="10">
        <v>3222</v>
      </c>
      <c r="B263" s="68" t="s">
        <v>75</v>
      </c>
      <c r="C263" s="53">
        <v>2070.48</v>
      </c>
      <c r="D263" s="53">
        <v>0</v>
      </c>
      <c r="E263" s="53">
        <v>1759.5</v>
      </c>
      <c r="F263" s="53">
        <f t="shared" si="23"/>
        <v>84.980294424481286</v>
      </c>
    </row>
    <row r="264" spans="1:6" x14ac:dyDescent="0.2">
      <c r="A264" s="300" t="s">
        <v>201</v>
      </c>
      <c r="B264" s="301"/>
      <c r="C264" s="33">
        <f>C265</f>
        <v>80</v>
      </c>
      <c r="D264" s="33">
        <f>+D265</f>
        <v>0</v>
      </c>
      <c r="E264" s="33">
        <f>E265</f>
        <v>72</v>
      </c>
      <c r="F264" s="33">
        <f>+E264/C264*100</f>
        <v>90</v>
      </c>
    </row>
    <row r="265" spans="1:6" x14ac:dyDescent="0.2">
      <c r="A265" s="294" t="s">
        <v>241</v>
      </c>
      <c r="B265" s="295"/>
      <c r="C265" s="52">
        <f>C266</f>
        <v>80</v>
      </c>
      <c r="D265" s="52">
        <f>+D266</f>
        <v>0</v>
      </c>
      <c r="E265" s="52">
        <f>E266</f>
        <v>72</v>
      </c>
      <c r="F265" s="52">
        <f>+E265/C265*100</f>
        <v>90</v>
      </c>
    </row>
    <row r="266" spans="1:6" x14ac:dyDescent="0.2">
      <c r="A266" s="45">
        <v>32</v>
      </c>
      <c r="B266" s="66" t="s">
        <v>58</v>
      </c>
      <c r="C266" s="51">
        <f>C267</f>
        <v>80</v>
      </c>
      <c r="D266" s="51">
        <f>+D267</f>
        <v>0</v>
      </c>
      <c r="E266" s="51">
        <f>E267</f>
        <v>72</v>
      </c>
      <c r="F266" s="51">
        <f>+E266/C266*100</f>
        <v>90</v>
      </c>
    </row>
    <row r="267" spans="1:6" x14ac:dyDescent="0.2">
      <c r="A267" s="45">
        <v>322</v>
      </c>
      <c r="B267" s="66" t="s">
        <v>106</v>
      </c>
      <c r="C267" s="51">
        <f>C268</f>
        <v>80</v>
      </c>
      <c r="D267" s="51">
        <f>+D268</f>
        <v>0</v>
      </c>
      <c r="E267" s="51">
        <f>E268</f>
        <v>72</v>
      </c>
      <c r="F267" s="51">
        <f t="shared" ref="F267:F268" si="24">+E267/C267*100</f>
        <v>90</v>
      </c>
    </row>
    <row r="268" spans="1:6" x14ac:dyDescent="0.2">
      <c r="A268" s="10">
        <v>3222</v>
      </c>
      <c r="B268" s="68" t="s">
        <v>75</v>
      </c>
      <c r="C268" s="53">
        <v>80</v>
      </c>
      <c r="D268" s="53">
        <v>0</v>
      </c>
      <c r="E268" s="53">
        <v>72</v>
      </c>
      <c r="F268" s="53">
        <f t="shared" si="24"/>
        <v>90</v>
      </c>
    </row>
    <row r="269" spans="1:6" ht="12.75" customHeight="1" x14ac:dyDescent="0.2">
      <c r="A269" s="308" t="s">
        <v>246</v>
      </c>
      <c r="B269" s="309"/>
      <c r="C269" s="33">
        <f>+C270+C282</f>
        <v>28134</v>
      </c>
      <c r="D269" s="33">
        <f>+D270+D282</f>
        <v>0</v>
      </c>
      <c r="E269" s="33">
        <f>E282+E270</f>
        <v>27831.34</v>
      </c>
      <c r="F269" s="33">
        <f>+E269/C269*100</f>
        <v>98.924219805217888</v>
      </c>
    </row>
    <row r="270" spans="1:6" ht="12.75" customHeight="1" x14ac:dyDescent="0.2">
      <c r="A270" s="310" t="s">
        <v>243</v>
      </c>
      <c r="B270" s="311"/>
      <c r="C270" s="52">
        <f>+C271+C278</f>
        <v>3822</v>
      </c>
      <c r="D270" s="52">
        <f>+D271+D278</f>
        <v>0</v>
      </c>
      <c r="E270" s="52">
        <f>+E271+E278</f>
        <v>3519.34</v>
      </c>
      <c r="F270" s="52">
        <f>+E270/C270*100</f>
        <v>92.081109366823654</v>
      </c>
    </row>
    <row r="271" spans="1:6" x14ac:dyDescent="0.2">
      <c r="A271" s="45">
        <v>31</v>
      </c>
      <c r="B271" s="66" t="s">
        <v>63</v>
      </c>
      <c r="C271" s="51">
        <f>+C272+C274+C276</f>
        <v>3470</v>
      </c>
      <c r="D271" s="51">
        <f>+D272+D274+D276</f>
        <v>0</v>
      </c>
      <c r="E271" s="51">
        <f>+E272+E274+E276</f>
        <v>3421.5</v>
      </c>
      <c r="F271" s="51">
        <f>+E271/C271*100</f>
        <v>98.602305475504323</v>
      </c>
    </row>
    <row r="272" spans="1:6" x14ac:dyDescent="0.2">
      <c r="A272" s="45">
        <v>311</v>
      </c>
      <c r="B272" s="66" t="s">
        <v>101</v>
      </c>
      <c r="C272" s="51">
        <f>SUM(C273)</f>
        <v>2070</v>
      </c>
      <c r="D272" s="51">
        <f>+D273</f>
        <v>0</v>
      </c>
      <c r="E272" s="51">
        <f>SUM(E273)</f>
        <v>2070</v>
      </c>
      <c r="F272" s="51">
        <f t="shared" ref="F272:F281" si="25">+E272/C272*100</f>
        <v>100</v>
      </c>
    </row>
    <row r="273" spans="1:6" x14ac:dyDescent="0.2">
      <c r="A273" s="10">
        <v>3111</v>
      </c>
      <c r="B273" s="68" t="s">
        <v>102</v>
      </c>
      <c r="C273" s="53">
        <v>2070</v>
      </c>
      <c r="D273" s="53">
        <v>0</v>
      </c>
      <c r="E273" s="53">
        <v>2070</v>
      </c>
      <c r="F273" s="53">
        <f t="shared" si="25"/>
        <v>100</v>
      </c>
    </row>
    <row r="274" spans="1:6" x14ac:dyDescent="0.2">
      <c r="A274" s="45">
        <v>312</v>
      </c>
      <c r="B274" s="66" t="s">
        <v>74</v>
      </c>
      <c r="C274" s="51">
        <f>+C275</f>
        <v>1300</v>
      </c>
      <c r="D274" s="51">
        <f>+D275</f>
        <v>0</v>
      </c>
      <c r="E274" s="51">
        <f>+E275</f>
        <v>1300</v>
      </c>
      <c r="F274" s="51">
        <f t="shared" si="25"/>
        <v>100</v>
      </c>
    </row>
    <row r="275" spans="1:6" x14ac:dyDescent="0.2">
      <c r="A275" s="10">
        <v>3121</v>
      </c>
      <c r="B275" s="68" t="s">
        <v>74</v>
      </c>
      <c r="C275" s="53">
        <v>1300</v>
      </c>
      <c r="D275" s="53">
        <v>0</v>
      </c>
      <c r="E275" s="53">
        <v>1300</v>
      </c>
      <c r="F275" s="53">
        <f t="shared" si="25"/>
        <v>100</v>
      </c>
    </row>
    <row r="276" spans="1:6" x14ac:dyDescent="0.2">
      <c r="A276" s="45">
        <v>313</v>
      </c>
      <c r="B276" s="66" t="s">
        <v>103</v>
      </c>
      <c r="C276" s="51">
        <f>SUM(C277)</f>
        <v>100</v>
      </c>
      <c r="D276" s="51">
        <f>+D277</f>
        <v>0</v>
      </c>
      <c r="E276" s="51">
        <f>SUM(E277)</f>
        <v>51.5</v>
      </c>
      <c r="F276" s="51">
        <v>0</v>
      </c>
    </row>
    <row r="277" spans="1:6" x14ac:dyDescent="0.2">
      <c r="A277" s="10">
        <v>3132</v>
      </c>
      <c r="B277" s="68" t="s">
        <v>104</v>
      </c>
      <c r="C277" s="53">
        <v>100</v>
      </c>
      <c r="D277" s="53">
        <v>0</v>
      </c>
      <c r="E277" s="53">
        <v>51.5</v>
      </c>
      <c r="F277" s="53">
        <v>0</v>
      </c>
    </row>
    <row r="278" spans="1:6" x14ac:dyDescent="0.2">
      <c r="A278" s="45">
        <v>32</v>
      </c>
      <c r="B278" s="66" t="s">
        <v>135</v>
      </c>
      <c r="C278" s="51">
        <f>+C279</f>
        <v>352</v>
      </c>
      <c r="D278" s="51">
        <f>+D279</f>
        <v>0</v>
      </c>
      <c r="E278" s="51">
        <f>+E279</f>
        <v>97.84</v>
      </c>
      <c r="F278" s="51">
        <f t="shared" si="25"/>
        <v>27.795454545454547</v>
      </c>
    </row>
    <row r="279" spans="1:6" x14ac:dyDescent="0.2">
      <c r="A279" s="45">
        <v>321</v>
      </c>
      <c r="B279" s="66" t="s">
        <v>105</v>
      </c>
      <c r="C279" s="51">
        <f>+C280+C281</f>
        <v>352</v>
      </c>
      <c r="D279" s="51">
        <f>+D280+D281</f>
        <v>0</v>
      </c>
      <c r="E279" s="51">
        <f>+E280+E281</f>
        <v>97.84</v>
      </c>
      <c r="F279" s="51">
        <f t="shared" si="25"/>
        <v>27.795454545454547</v>
      </c>
    </row>
    <row r="280" spans="1:6" x14ac:dyDescent="0.2">
      <c r="A280" s="10">
        <v>3212</v>
      </c>
      <c r="B280" s="68" t="s">
        <v>4</v>
      </c>
      <c r="C280" s="53">
        <v>200</v>
      </c>
      <c r="D280" s="53">
        <v>0</v>
      </c>
      <c r="E280" s="53">
        <v>97.84</v>
      </c>
      <c r="F280" s="53">
        <f t="shared" si="25"/>
        <v>48.92</v>
      </c>
    </row>
    <row r="281" spans="1:6" s="21" customFormat="1" x14ac:dyDescent="0.2">
      <c r="A281" s="252">
        <v>3236</v>
      </c>
      <c r="B281" s="251" t="s">
        <v>26</v>
      </c>
      <c r="C281" s="53">
        <v>152</v>
      </c>
      <c r="D281" s="53">
        <v>0</v>
      </c>
      <c r="E281" s="53">
        <v>0</v>
      </c>
      <c r="F281" s="53">
        <f t="shared" si="25"/>
        <v>0</v>
      </c>
    </row>
    <row r="282" spans="1:6" ht="12.75" customHeight="1" x14ac:dyDescent="0.2">
      <c r="A282" s="294" t="s">
        <v>241</v>
      </c>
      <c r="B282" s="295"/>
      <c r="C282" s="52">
        <f>C283+C290</f>
        <v>24312</v>
      </c>
      <c r="D282" s="52">
        <f>D283+D290</f>
        <v>0</v>
      </c>
      <c r="E282" s="52">
        <f>E283+E290</f>
        <v>24312</v>
      </c>
      <c r="F282" s="52">
        <f>+E282/C282*100</f>
        <v>100</v>
      </c>
    </row>
    <row r="283" spans="1:6" x14ac:dyDescent="0.2">
      <c r="A283" s="45">
        <v>31</v>
      </c>
      <c r="B283" s="66" t="s">
        <v>63</v>
      </c>
      <c r="C283" s="51">
        <f>C284+C286+C288</f>
        <v>23345.67</v>
      </c>
      <c r="D283" s="51">
        <f>D284+D286+D288</f>
        <v>0</v>
      </c>
      <c r="E283" s="51">
        <f>E284+E286+E288</f>
        <v>23345.67</v>
      </c>
      <c r="F283" s="51">
        <f>+E283/C283*100</f>
        <v>100</v>
      </c>
    </row>
    <row r="284" spans="1:6" x14ac:dyDescent="0.2">
      <c r="A284" s="45">
        <v>311</v>
      </c>
      <c r="B284" s="66" t="s">
        <v>101</v>
      </c>
      <c r="C284" s="51">
        <f>C285</f>
        <v>19618.5</v>
      </c>
      <c r="D284" s="51">
        <f>+D285</f>
        <v>0</v>
      </c>
      <c r="E284" s="51">
        <f>E285</f>
        <v>19618.5</v>
      </c>
      <c r="F284" s="51">
        <f t="shared" ref="F284:F293" si="26">+E284/C284*100</f>
        <v>100</v>
      </c>
    </row>
    <row r="285" spans="1:6" x14ac:dyDescent="0.2">
      <c r="A285" s="10">
        <v>3111</v>
      </c>
      <c r="B285" s="68" t="s">
        <v>102</v>
      </c>
      <c r="C285" s="53">
        <v>19618.5</v>
      </c>
      <c r="D285" s="53">
        <v>0</v>
      </c>
      <c r="E285" s="53">
        <v>19618.5</v>
      </c>
      <c r="F285" s="53">
        <f t="shared" si="26"/>
        <v>100</v>
      </c>
    </row>
    <row r="286" spans="1:6" x14ac:dyDescent="0.2">
      <c r="A286" s="45">
        <v>312</v>
      </c>
      <c r="B286" s="66" t="s">
        <v>74</v>
      </c>
      <c r="C286" s="51">
        <f>C287</f>
        <v>200</v>
      </c>
      <c r="D286" s="51">
        <f>+D287</f>
        <v>0</v>
      </c>
      <c r="E286" s="51">
        <f>E287</f>
        <v>200</v>
      </c>
      <c r="F286" s="51">
        <f t="shared" si="26"/>
        <v>100</v>
      </c>
    </row>
    <row r="287" spans="1:6" x14ac:dyDescent="0.2">
      <c r="A287" s="10">
        <v>3121</v>
      </c>
      <c r="B287" s="68" t="s">
        <v>74</v>
      </c>
      <c r="C287" s="53">
        <v>200</v>
      </c>
      <c r="D287" s="53">
        <v>0</v>
      </c>
      <c r="E287" s="53">
        <v>200</v>
      </c>
      <c r="F287" s="53">
        <f t="shared" si="26"/>
        <v>100</v>
      </c>
    </row>
    <row r="288" spans="1:6" x14ac:dyDescent="0.2">
      <c r="A288" s="45">
        <v>313</v>
      </c>
      <c r="B288" s="66" t="s">
        <v>103</v>
      </c>
      <c r="C288" s="51">
        <f>C289</f>
        <v>3527.17</v>
      </c>
      <c r="D288" s="51">
        <f>+D289</f>
        <v>0</v>
      </c>
      <c r="E288" s="51">
        <f>E289</f>
        <v>3527.17</v>
      </c>
      <c r="F288" s="51">
        <f t="shared" si="26"/>
        <v>100</v>
      </c>
    </row>
    <row r="289" spans="1:6" x14ac:dyDescent="0.2">
      <c r="A289" s="10">
        <v>3132</v>
      </c>
      <c r="B289" s="68" t="s">
        <v>104</v>
      </c>
      <c r="C289" s="53">
        <v>3527.17</v>
      </c>
      <c r="D289" s="53">
        <v>0</v>
      </c>
      <c r="E289" s="53">
        <v>3527.17</v>
      </c>
      <c r="F289" s="53">
        <f t="shared" si="26"/>
        <v>100</v>
      </c>
    </row>
    <row r="290" spans="1:6" x14ac:dyDescent="0.2">
      <c r="A290" s="45">
        <v>32</v>
      </c>
      <c r="B290" s="66" t="s">
        <v>58</v>
      </c>
      <c r="C290" s="51">
        <f>C291</f>
        <v>966.33</v>
      </c>
      <c r="D290" s="51">
        <f>+D291</f>
        <v>0</v>
      </c>
      <c r="E290" s="51">
        <f>E291</f>
        <v>966.33</v>
      </c>
      <c r="F290" s="51">
        <f t="shared" si="26"/>
        <v>100</v>
      </c>
    </row>
    <row r="291" spans="1:6" x14ac:dyDescent="0.2">
      <c r="A291" s="45">
        <v>321</v>
      </c>
      <c r="B291" s="66" t="s">
        <v>105</v>
      </c>
      <c r="C291" s="51">
        <f>SUM(C292:C293)</f>
        <v>966.33</v>
      </c>
      <c r="D291" s="51">
        <f>+D292+D293+D294</f>
        <v>0</v>
      </c>
      <c r="E291" s="51">
        <f>+E292+E293+E294</f>
        <v>966.33</v>
      </c>
      <c r="F291" s="51">
        <f t="shared" si="26"/>
        <v>100</v>
      </c>
    </row>
    <row r="292" spans="1:6" x14ac:dyDescent="0.2">
      <c r="A292" s="10">
        <v>3211</v>
      </c>
      <c r="B292" s="68" t="s">
        <v>2</v>
      </c>
      <c r="C292" s="53">
        <v>0</v>
      </c>
      <c r="D292" s="53">
        <f t="shared" ref="D292" si="27">SUM(C292)</f>
        <v>0</v>
      </c>
      <c r="E292" s="53">
        <v>0</v>
      </c>
      <c r="F292" s="51">
        <v>0</v>
      </c>
    </row>
    <row r="293" spans="1:6" x14ac:dyDescent="0.2">
      <c r="A293" s="4" t="s">
        <v>3</v>
      </c>
      <c r="B293" s="13" t="s">
        <v>4</v>
      </c>
      <c r="C293" s="20">
        <v>966.33</v>
      </c>
      <c r="D293" s="20">
        <v>0</v>
      </c>
      <c r="E293" s="20">
        <v>966.33</v>
      </c>
      <c r="F293" s="53">
        <f t="shared" si="26"/>
        <v>100</v>
      </c>
    </row>
    <row r="294" spans="1:6" x14ac:dyDescent="0.2">
      <c r="A294" s="252">
        <v>3236</v>
      </c>
      <c r="B294" s="251" t="s">
        <v>26</v>
      </c>
      <c r="C294" s="251">
        <v>0</v>
      </c>
      <c r="D294" s="253">
        <v>0</v>
      </c>
      <c r="E294" s="253">
        <v>0</v>
      </c>
      <c r="F294" s="53">
        <v>0</v>
      </c>
    </row>
  </sheetData>
  <mergeCells count="36">
    <mergeCell ref="A270:B270"/>
    <mergeCell ref="A282:B282"/>
    <mergeCell ref="A265:B265"/>
    <mergeCell ref="A259:B259"/>
    <mergeCell ref="A260:B260"/>
    <mergeCell ref="A264:B264"/>
    <mergeCell ref="A233:B233"/>
    <mergeCell ref="A234:B234"/>
    <mergeCell ref="A269:B269"/>
    <mergeCell ref="A240:B240"/>
    <mergeCell ref="A247:B247"/>
    <mergeCell ref="A201:B201"/>
    <mergeCell ref="A241:B241"/>
    <mergeCell ref="A14:B14"/>
    <mergeCell ref="A15:B15"/>
    <mergeCell ref="A16:B16"/>
    <mergeCell ref="A33:B33"/>
    <mergeCell ref="A17:B17"/>
    <mergeCell ref="A32:B32"/>
    <mergeCell ref="A180:B180"/>
    <mergeCell ref="A133:B133"/>
    <mergeCell ref="A110:B110"/>
    <mergeCell ref="A73:B73"/>
    <mergeCell ref="A74:B74"/>
    <mergeCell ref="A209:B209"/>
    <mergeCell ref="A210:B210"/>
    <mergeCell ref="A221:B221"/>
    <mergeCell ref="A13:B13"/>
    <mergeCell ref="A11:B11"/>
    <mergeCell ref="A12:B12"/>
    <mergeCell ref="A1:F1"/>
    <mergeCell ref="A2:F2"/>
    <mergeCell ref="A5:F5"/>
    <mergeCell ref="A6:F6"/>
    <mergeCell ref="A10:B10"/>
    <mergeCell ref="A4:F4"/>
  </mergeCells>
  <pageMargins left="0.59055118110236227" right="0" top="0.74803149606299213" bottom="0.74803149606299213" header="0.31496062992125984" footer="0.31496062992125984"/>
  <pageSetup paperSize="9" scale="9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4"/>
  <sheetViews>
    <sheetView topLeftCell="A49" zoomScale="140" zoomScaleNormal="140" workbookViewId="0">
      <selection activeCell="D42" sqref="D42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38.28515625" style="21" customWidth="1"/>
    <col min="4" max="4" width="12.5703125" style="21" customWidth="1"/>
    <col min="5" max="6" width="14.140625" style="21" customWidth="1"/>
    <col min="7" max="7" width="10.85546875" style="156" customWidth="1"/>
    <col min="8" max="16384" width="9.140625" style="21"/>
  </cols>
  <sheetData>
    <row r="1" spans="1:8" ht="13.35" customHeight="1" x14ac:dyDescent="0.2">
      <c r="A1" s="22" t="s">
        <v>91</v>
      </c>
      <c r="B1" s="22"/>
      <c r="C1" s="22"/>
      <c r="D1" s="22"/>
      <c r="E1" s="22"/>
      <c r="F1" s="22"/>
      <c r="G1" s="22"/>
    </row>
    <row r="2" spans="1:8" ht="13.35" customHeight="1" x14ac:dyDescent="0.2">
      <c r="A2" s="265" t="s">
        <v>251</v>
      </c>
      <c r="B2" s="266"/>
      <c r="C2" s="266"/>
      <c r="D2" s="266"/>
      <c r="E2" s="266"/>
      <c r="F2" s="266"/>
      <c r="G2" s="266"/>
      <c r="H2" s="266"/>
    </row>
    <row r="3" spans="1:8" ht="13.35" customHeight="1" x14ac:dyDescent="0.2">
      <c r="A3" s="267" t="s">
        <v>252</v>
      </c>
      <c r="B3" s="267"/>
      <c r="C3" s="267"/>
      <c r="D3" s="267"/>
      <c r="E3" s="267"/>
      <c r="F3" s="267"/>
      <c r="G3" s="222"/>
      <c r="H3" s="222"/>
    </row>
    <row r="4" spans="1:8" ht="13.35" customHeight="1" x14ac:dyDescent="0.2">
      <c r="A4" s="265" t="s">
        <v>253</v>
      </c>
      <c r="B4" s="266"/>
      <c r="C4" s="266"/>
      <c r="D4" s="266"/>
      <c r="E4" s="266"/>
      <c r="F4" s="266"/>
      <c r="G4" s="266"/>
      <c r="H4" s="266"/>
    </row>
    <row r="5" spans="1:8" ht="13.35" customHeight="1" x14ac:dyDescent="0.2">
      <c r="A5" s="161"/>
      <c r="B5" s="161"/>
      <c r="C5" s="161"/>
    </row>
    <row r="6" spans="1:8" ht="13.35" customHeight="1" x14ac:dyDescent="0.2"/>
    <row r="7" spans="1:8" ht="13.35" customHeight="1" x14ac:dyDescent="0.2">
      <c r="A7" s="257" t="s">
        <v>171</v>
      </c>
      <c r="B7" s="257"/>
      <c r="C7" s="257"/>
      <c r="D7" s="257"/>
      <c r="E7" s="257"/>
      <c r="F7" s="257"/>
      <c r="G7" s="257"/>
    </row>
    <row r="8" spans="1:8" ht="13.35" customHeight="1" x14ac:dyDescent="0.2"/>
    <row r="9" spans="1:8" ht="7.15" customHeight="1" x14ac:dyDescent="0.2"/>
    <row r="10" spans="1:8" s="43" customFormat="1" ht="30.75" customHeight="1" x14ac:dyDescent="0.2">
      <c r="A10" s="345" t="s">
        <v>100</v>
      </c>
      <c r="B10" s="346"/>
      <c r="C10" s="62" t="s">
        <v>0</v>
      </c>
      <c r="D10" s="61" t="s">
        <v>256</v>
      </c>
      <c r="E10" s="61" t="s">
        <v>257</v>
      </c>
      <c r="F10" s="61" t="s">
        <v>261</v>
      </c>
      <c r="G10" s="157" t="s">
        <v>90</v>
      </c>
    </row>
    <row r="11" spans="1:8" s="8" customFormat="1" ht="9" customHeight="1" x14ac:dyDescent="0.2">
      <c r="A11" s="220"/>
      <c r="B11" s="221"/>
      <c r="C11" s="63">
        <v>1</v>
      </c>
      <c r="D11" s="63">
        <v>2</v>
      </c>
      <c r="E11" s="63"/>
      <c r="F11" s="63">
        <v>3</v>
      </c>
      <c r="G11" s="158" t="s">
        <v>194</v>
      </c>
    </row>
    <row r="12" spans="1:8" s="3" customFormat="1" ht="12.75" customHeight="1" x14ac:dyDescent="0.2">
      <c r="A12" s="332" t="s">
        <v>129</v>
      </c>
      <c r="B12" s="335"/>
      <c r="C12" s="336"/>
      <c r="D12" s="116">
        <f>D13+D18+D23+D27+D39+D44+D48</f>
        <v>1002133.6500000001</v>
      </c>
      <c r="E12" s="116">
        <f>+E13+E18+E23+E27+E39+E44+E48</f>
        <v>0</v>
      </c>
      <c r="F12" s="116">
        <f>F13+F18+F23+F27+F39+F44+F48</f>
        <v>905879.76000000013</v>
      </c>
      <c r="G12" s="116">
        <f>+F12/D12*100</f>
        <v>90.395104485314903</v>
      </c>
    </row>
    <row r="13" spans="1:8" s="8" customFormat="1" ht="12.75" customHeight="1" x14ac:dyDescent="0.2">
      <c r="A13" s="318" t="s">
        <v>235</v>
      </c>
      <c r="B13" s="319"/>
      <c r="C13" s="319"/>
      <c r="D13" s="110">
        <f t="shared" ref="D13:F14" si="0">D14</f>
        <v>40274.53</v>
      </c>
      <c r="E13" s="110">
        <f>+E14</f>
        <v>0</v>
      </c>
      <c r="F13" s="110">
        <f t="shared" si="0"/>
        <v>39971.800000000003</v>
      </c>
      <c r="G13" s="110">
        <f>+F13/D13*100</f>
        <v>99.248333872549239</v>
      </c>
    </row>
    <row r="14" spans="1:8" s="8" customFormat="1" ht="12.75" customHeight="1" x14ac:dyDescent="0.2">
      <c r="A14" s="45">
        <v>67</v>
      </c>
      <c r="B14" s="46" t="s">
        <v>79</v>
      </c>
      <c r="C14" s="46"/>
      <c r="D14" s="44">
        <f t="shared" si="0"/>
        <v>40274.53</v>
      </c>
      <c r="E14" s="44">
        <f>+E15</f>
        <v>0</v>
      </c>
      <c r="F14" s="44">
        <f t="shared" si="0"/>
        <v>39971.800000000003</v>
      </c>
      <c r="G14" s="44">
        <f>+F14/D14*100</f>
        <v>99.248333872549239</v>
      </c>
    </row>
    <row r="15" spans="1:8" s="8" customFormat="1" ht="24.75" customHeight="1" x14ac:dyDescent="0.2">
      <c r="A15" s="111">
        <v>671</v>
      </c>
      <c r="B15" s="320" t="s">
        <v>125</v>
      </c>
      <c r="C15" s="321"/>
      <c r="D15" s="112">
        <f>D16+D17</f>
        <v>40274.53</v>
      </c>
      <c r="E15" s="112">
        <f t="shared" ref="E15:F15" si="1">E16+E17</f>
        <v>0</v>
      </c>
      <c r="F15" s="112">
        <f t="shared" si="1"/>
        <v>39971.800000000003</v>
      </c>
      <c r="G15" s="44">
        <f t="shared" ref="G15:G16" si="2">+F15/D15*100</f>
        <v>99.248333872549239</v>
      </c>
    </row>
    <row r="16" spans="1:8" s="5" customFormat="1" ht="12.75" customHeight="1" x14ac:dyDescent="0.2">
      <c r="A16" s="10">
        <v>6711</v>
      </c>
      <c r="B16" s="11" t="s">
        <v>80</v>
      </c>
      <c r="C16" s="11"/>
      <c r="D16" s="47">
        <v>36452.53</v>
      </c>
      <c r="E16" s="47">
        <v>0</v>
      </c>
      <c r="F16" s="47">
        <v>36452.46</v>
      </c>
      <c r="G16" s="44">
        <f t="shared" si="2"/>
        <v>99.999807969433121</v>
      </c>
    </row>
    <row r="17" spans="1:7" s="5" customFormat="1" ht="12.75" customHeight="1" x14ac:dyDescent="0.2">
      <c r="A17" s="223">
        <v>6711</v>
      </c>
      <c r="B17" s="11" t="s">
        <v>80</v>
      </c>
      <c r="C17" s="239"/>
      <c r="D17" s="47">
        <v>3822</v>
      </c>
      <c r="E17" s="47">
        <v>0</v>
      </c>
      <c r="F17" s="47">
        <v>3519.34</v>
      </c>
      <c r="G17" s="47">
        <v>0</v>
      </c>
    </row>
    <row r="18" spans="1:7" s="8" customFormat="1" ht="12.75" customHeight="1" x14ac:dyDescent="0.2">
      <c r="A18" s="318" t="s">
        <v>236</v>
      </c>
      <c r="B18" s="319"/>
      <c r="C18" s="319"/>
      <c r="D18" s="110">
        <f t="shared" ref="D18:F19" si="3">D19</f>
        <v>1500</v>
      </c>
      <c r="E18" s="110">
        <f>+E19</f>
        <v>0</v>
      </c>
      <c r="F18" s="110">
        <f t="shared" si="3"/>
        <v>864.5</v>
      </c>
      <c r="G18" s="110">
        <f>+F18/D18*100</f>
        <v>57.63333333333334</v>
      </c>
    </row>
    <row r="19" spans="1:7" s="8" customFormat="1" ht="12.75" customHeight="1" x14ac:dyDescent="0.2">
      <c r="A19" s="34">
        <v>66</v>
      </c>
      <c r="B19" s="48" t="s">
        <v>81</v>
      </c>
      <c r="C19" s="48"/>
      <c r="D19" s="44">
        <f t="shared" si="3"/>
        <v>1500</v>
      </c>
      <c r="E19" s="44">
        <f>+E20</f>
        <v>0</v>
      </c>
      <c r="F19" s="44">
        <f t="shared" si="3"/>
        <v>864.5</v>
      </c>
      <c r="G19" s="44">
        <f>+F19/D19*100</f>
        <v>57.63333333333334</v>
      </c>
    </row>
    <row r="20" spans="1:7" s="8" customFormat="1" ht="12.75" customHeight="1" x14ac:dyDescent="0.2">
      <c r="A20" s="34">
        <v>661</v>
      </c>
      <c r="B20" s="48" t="s">
        <v>143</v>
      </c>
      <c r="C20" s="48"/>
      <c r="D20" s="44">
        <f>SUM(D21:D22)</f>
        <v>1500</v>
      </c>
      <c r="E20" s="44">
        <f>+E21+E22</f>
        <v>0</v>
      </c>
      <c r="F20" s="44">
        <f>SUM(F21:F22)</f>
        <v>864.5</v>
      </c>
      <c r="G20" s="44">
        <f t="shared" ref="G20:G22" si="4">+F20/D20*100</f>
        <v>57.63333333333334</v>
      </c>
    </row>
    <row r="21" spans="1:7" s="5" customFormat="1" ht="12.75" customHeight="1" x14ac:dyDescent="0.2">
      <c r="A21" s="12">
        <v>6614</v>
      </c>
      <c r="B21" s="339" t="s">
        <v>202</v>
      </c>
      <c r="C21" s="340"/>
      <c r="D21" s="47">
        <v>100</v>
      </c>
      <c r="E21" s="47">
        <v>0</v>
      </c>
      <c r="F21" s="47">
        <v>0</v>
      </c>
      <c r="G21" s="47">
        <f t="shared" si="4"/>
        <v>0</v>
      </c>
    </row>
    <row r="22" spans="1:7" s="5" customFormat="1" ht="12.75" customHeight="1" x14ac:dyDescent="0.2">
      <c r="A22" s="4" t="s">
        <v>49</v>
      </c>
      <c r="B22" s="339" t="s">
        <v>142</v>
      </c>
      <c r="C22" s="340"/>
      <c r="D22" s="47">
        <v>1400</v>
      </c>
      <c r="E22" s="47">
        <v>0</v>
      </c>
      <c r="F22" s="47">
        <v>864.5</v>
      </c>
      <c r="G22" s="47">
        <f t="shared" si="4"/>
        <v>61.750000000000007</v>
      </c>
    </row>
    <row r="23" spans="1:7" s="8" customFormat="1" ht="12.75" customHeight="1" x14ac:dyDescent="0.2">
      <c r="A23" s="318" t="s">
        <v>237</v>
      </c>
      <c r="B23" s="319"/>
      <c r="C23" s="319"/>
      <c r="D23" s="110">
        <f t="shared" ref="D23:F24" si="5">D24</f>
        <v>4308.63</v>
      </c>
      <c r="E23" s="110">
        <f>+E24</f>
        <v>0</v>
      </c>
      <c r="F23" s="110">
        <f t="shared" si="5"/>
        <v>1023.88</v>
      </c>
      <c r="G23" s="110">
        <f>+F23/D23*100</f>
        <v>23.763470058928242</v>
      </c>
    </row>
    <row r="24" spans="1:7" s="8" customFormat="1" ht="24.75" customHeight="1" x14ac:dyDescent="0.2">
      <c r="A24" s="49">
        <v>65</v>
      </c>
      <c r="B24" s="322" t="s">
        <v>82</v>
      </c>
      <c r="C24" s="323"/>
      <c r="D24" s="112">
        <f t="shared" si="5"/>
        <v>4308.63</v>
      </c>
      <c r="E24" s="112">
        <f>+E25</f>
        <v>0</v>
      </c>
      <c r="F24" s="112">
        <f t="shared" si="5"/>
        <v>1023.88</v>
      </c>
      <c r="G24" s="44">
        <f>+F24/D24*100</f>
        <v>23.763470058928242</v>
      </c>
    </row>
    <row r="25" spans="1:7" s="8" customFormat="1" ht="12.75" customHeight="1" x14ac:dyDescent="0.2">
      <c r="A25" s="49">
        <v>652</v>
      </c>
      <c r="B25" s="324" t="s">
        <v>144</v>
      </c>
      <c r="C25" s="325"/>
      <c r="D25" s="114">
        <f>D26</f>
        <v>4308.63</v>
      </c>
      <c r="E25" s="112">
        <f>+E26</f>
        <v>0</v>
      </c>
      <c r="F25" s="112">
        <f>F26</f>
        <v>1023.88</v>
      </c>
      <c r="G25" s="44">
        <f t="shared" ref="G25:G26" si="6">+F25/D25*100</f>
        <v>23.763470058928242</v>
      </c>
    </row>
    <row r="26" spans="1:7" s="5" customFormat="1" ht="12.75" customHeight="1" x14ac:dyDescent="0.2">
      <c r="A26" s="4" t="s">
        <v>50</v>
      </c>
      <c r="B26" s="339" t="s">
        <v>51</v>
      </c>
      <c r="C26" s="340"/>
      <c r="D26" s="47">
        <v>4308.63</v>
      </c>
      <c r="E26" s="47">
        <v>0</v>
      </c>
      <c r="F26" s="47">
        <v>1023.88</v>
      </c>
      <c r="G26" s="47">
        <f t="shared" si="6"/>
        <v>23.763470058928242</v>
      </c>
    </row>
    <row r="27" spans="1:7" s="8" customFormat="1" ht="12.75" customHeight="1" x14ac:dyDescent="0.2">
      <c r="A27" s="318" t="s">
        <v>238</v>
      </c>
      <c r="B27" s="319"/>
      <c r="C27" s="319"/>
      <c r="D27" s="110">
        <f>D28</f>
        <v>928526.22000000009</v>
      </c>
      <c r="E27" s="110">
        <f>+E28</f>
        <v>0</v>
      </c>
      <c r="F27" s="110">
        <f>F28</f>
        <v>835445.58000000007</v>
      </c>
      <c r="G27" s="110">
        <f>+F27/D27*100</f>
        <v>89.975443019799698</v>
      </c>
    </row>
    <row r="28" spans="1:7" s="8" customFormat="1" ht="24.75" customHeight="1" x14ac:dyDescent="0.2">
      <c r="A28" s="49">
        <v>63</v>
      </c>
      <c r="B28" s="322" t="s">
        <v>83</v>
      </c>
      <c r="C28" s="323"/>
      <c r="D28" s="112">
        <f>D29+D31+D37+D35</f>
        <v>928526.22000000009</v>
      </c>
      <c r="E28" s="112">
        <f>E29+E31+E37+E35</f>
        <v>0</v>
      </c>
      <c r="F28" s="112">
        <f>F29+F31+F37+F35</f>
        <v>835445.58000000007</v>
      </c>
      <c r="G28" s="44">
        <f>+F28/D28*100</f>
        <v>89.975443019799698</v>
      </c>
    </row>
    <row r="29" spans="1:7" s="8" customFormat="1" ht="12.75" customHeight="1" x14ac:dyDescent="0.2">
      <c r="A29" s="34">
        <v>634</v>
      </c>
      <c r="B29" s="316" t="s">
        <v>185</v>
      </c>
      <c r="C29" s="317"/>
      <c r="D29" s="44">
        <f>D30</f>
        <v>0</v>
      </c>
      <c r="E29" s="44">
        <f>E30</f>
        <v>0</v>
      </c>
      <c r="F29" s="44">
        <f>F30</f>
        <v>350</v>
      </c>
      <c r="G29" s="44" t="e">
        <f t="shared" ref="G29:G34" si="7">+F29/D29*100</f>
        <v>#DIV/0!</v>
      </c>
    </row>
    <row r="30" spans="1:7" s="5" customFormat="1" ht="12.75" customHeight="1" x14ac:dyDescent="0.2">
      <c r="A30" s="12">
        <v>6341</v>
      </c>
      <c r="B30" s="347" t="s">
        <v>254</v>
      </c>
      <c r="C30" s="348"/>
      <c r="D30" s="47">
        <v>0</v>
      </c>
      <c r="E30" s="47">
        <v>0</v>
      </c>
      <c r="F30" s="47">
        <v>350</v>
      </c>
      <c r="G30" s="47" t="e">
        <f t="shared" si="7"/>
        <v>#DIV/0!</v>
      </c>
    </row>
    <row r="31" spans="1:7" s="8" customFormat="1" ht="24.75" customHeight="1" x14ac:dyDescent="0.2">
      <c r="A31" s="49">
        <v>636</v>
      </c>
      <c r="B31" s="322" t="s">
        <v>118</v>
      </c>
      <c r="C31" s="323"/>
      <c r="D31" s="112">
        <f>SUM(D32:D34)</f>
        <v>928526.22000000009</v>
      </c>
      <c r="E31" s="112">
        <f>+E32+E33+E34</f>
        <v>0</v>
      </c>
      <c r="F31" s="112">
        <f>+F32+F33+F34</f>
        <v>835095.58000000007</v>
      </c>
      <c r="G31" s="44">
        <f t="shared" si="7"/>
        <v>89.937748876924545</v>
      </c>
    </row>
    <row r="32" spans="1:7" s="43" customFormat="1" ht="24.75" customHeight="1" x14ac:dyDescent="0.2">
      <c r="A32" s="113" t="s">
        <v>52</v>
      </c>
      <c r="B32" s="312" t="s">
        <v>145</v>
      </c>
      <c r="C32" s="313"/>
      <c r="D32" s="114">
        <v>77106.570000000007</v>
      </c>
      <c r="E32" s="114">
        <v>0</v>
      </c>
      <c r="F32" s="114">
        <v>52842.43</v>
      </c>
      <c r="G32" s="47">
        <f t="shared" si="7"/>
        <v>68.531682838440361</v>
      </c>
    </row>
    <row r="33" spans="1:7" s="43" customFormat="1" ht="12.75" customHeight="1" x14ac:dyDescent="0.2">
      <c r="A33" s="113" t="s">
        <v>52</v>
      </c>
      <c r="B33" s="312" t="s">
        <v>180</v>
      </c>
      <c r="C33" s="313"/>
      <c r="D33" s="114">
        <v>847402</v>
      </c>
      <c r="E33" s="114">
        <v>0</v>
      </c>
      <c r="F33" s="114">
        <v>778945.5</v>
      </c>
      <c r="G33" s="47">
        <f t="shared" si="7"/>
        <v>91.921602734003457</v>
      </c>
    </row>
    <row r="34" spans="1:7" s="5" customFormat="1" ht="24.75" customHeight="1" x14ac:dyDescent="0.2">
      <c r="A34" s="39">
        <v>6362</v>
      </c>
      <c r="B34" s="312" t="s">
        <v>53</v>
      </c>
      <c r="C34" s="313"/>
      <c r="D34" s="114">
        <v>4017.65</v>
      </c>
      <c r="E34" s="114">
        <v>0</v>
      </c>
      <c r="F34" s="114">
        <v>3307.65</v>
      </c>
      <c r="G34" s="47">
        <f t="shared" si="7"/>
        <v>82.327977797966483</v>
      </c>
    </row>
    <row r="35" spans="1:7" s="8" customFormat="1" ht="12.75" customHeight="1" x14ac:dyDescent="0.2">
      <c r="A35" s="49">
        <v>638</v>
      </c>
      <c r="B35" s="326" t="s">
        <v>160</v>
      </c>
      <c r="C35" s="327"/>
      <c r="D35" s="112">
        <f>D36</f>
        <v>0</v>
      </c>
      <c r="E35" s="112">
        <v>0</v>
      </c>
      <c r="F35" s="112">
        <f>F36</f>
        <v>0</v>
      </c>
      <c r="G35" s="44">
        <v>0</v>
      </c>
    </row>
    <row r="36" spans="1:7" s="5" customFormat="1" ht="24.75" customHeight="1" x14ac:dyDescent="0.2">
      <c r="A36" s="39">
        <v>6381</v>
      </c>
      <c r="B36" s="312" t="s">
        <v>161</v>
      </c>
      <c r="C36" s="313"/>
      <c r="D36" s="114">
        <v>0</v>
      </c>
      <c r="E36" s="114">
        <v>0</v>
      </c>
      <c r="F36" s="114">
        <v>0</v>
      </c>
      <c r="G36" s="47">
        <v>0</v>
      </c>
    </row>
    <row r="37" spans="1:7" s="8" customFormat="1" ht="30" customHeight="1" x14ac:dyDescent="0.2">
      <c r="A37" s="49">
        <v>639</v>
      </c>
      <c r="B37" s="322" t="s">
        <v>119</v>
      </c>
      <c r="C37" s="323"/>
      <c r="D37" s="112">
        <f>D38</f>
        <v>0</v>
      </c>
      <c r="E37" s="112">
        <v>0</v>
      </c>
      <c r="F37" s="112">
        <f>F38</f>
        <v>0</v>
      </c>
      <c r="G37" s="44">
        <v>0</v>
      </c>
    </row>
    <row r="38" spans="1:7" s="43" customFormat="1" ht="24.75" customHeight="1" x14ac:dyDescent="0.2">
      <c r="A38" s="39">
        <v>6393</v>
      </c>
      <c r="B38" s="312" t="s">
        <v>146</v>
      </c>
      <c r="C38" s="313"/>
      <c r="D38" s="114">
        <v>0</v>
      </c>
      <c r="E38" s="114">
        <v>0</v>
      </c>
      <c r="F38" s="114">
        <v>0</v>
      </c>
      <c r="G38" s="47">
        <v>0</v>
      </c>
    </row>
    <row r="39" spans="1:7" s="8" customFormat="1" ht="12.75" customHeight="1" x14ac:dyDescent="0.2">
      <c r="A39" s="318" t="s">
        <v>239</v>
      </c>
      <c r="B39" s="319"/>
      <c r="C39" s="319"/>
      <c r="D39" s="110">
        <f t="shared" ref="D39:F40" si="8">D40</f>
        <v>1061.79</v>
      </c>
      <c r="E39" s="110">
        <f>+E40</f>
        <v>0</v>
      </c>
      <c r="F39" s="110">
        <f t="shared" si="8"/>
        <v>2430.5</v>
      </c>
      <c r="G39" s="110">
        <f>+F39/D39*100</f>
        <v>228.90590418067603</v>
      </c>
    </row>
    <row r="40" spans="1:7" s="8" customFormat="1" ht="12.75" customHeight="1" x14ac:dyDescent="0.2">
      <c r="A40" s="34">
        <v>66</v>
      </c>
      <c r="B40" s="316" t="s">
        <v>84</v>
      </c>
      <c r="C40" s="317"/>
      <c r="D40" s="44">
        <f t="shared" si="8"/>
        <v>1061.79</v>
      </c>
      <c r="E40" s="44">
        <f>+E41</f>
        <v>0</v>
      </c>
      <c r="F40" s="44">
        <f t="shared" si="8"/>
        <v>2430.5</v>
      </c>
      <c r="G40" s="44">
        <f>+F40/D40*100</f>
        <v>228.90590418067603</v>
      </c>
    </row>
    <row r="41" spans="1:7" s="115" customFormat="1" ht="24.75" customHeight="1" x14ac:dyDescent="0.2">
      <c r="A41" s="49">
        <v>663</v>
      </c>
      <c r="B41" s="322" t="s">
        <v>147</v>
      </c>
      <c r="C41" s="323"/>
      <c r="D41" s="112">
        <f>SUM(D42:D43)</f>
        <v>1061.79</v>
      </c>
      <c r="E41" s="112">
        <f>+E42+E43</f>
        <v>0</v>
      </c>
      <c r="F41" s="112">
        <f>SUM(F42:F43)</f>
        <v>2430.5</v>
      </c>
      <c r="G41" s="44">
        <f t="shared" ref="G41:G42" si="9">+F41/D41*100</f>
        <v>228.90590418067603</v>
      </c>
    </row>
    <row r="42" spans="1:7" s="5" customFormat="1" ht="12.75" customHeight="1" x14ac:dyDescent="0.2">
      <c r="A42" s="12" t="s">
        <v>54</v>
      </c>
      <c r="B42" s="339" t="s">
        <v>55</v>
      </c>
      <c r="C42" s="340"/>
      <c r="D42" s="47">
        <v>1061.79</v>
      </c>
      <c r="E42" s="47">
        <v>0</v>
      </c>
      <c r="F42" s="47">
        <v>2430.5</v>
      </c>
      <c r="G42" s="47">
        <f t="shared" si="9"/>
        <v>228.90590418067603</v>
      </c>
    </row>
    <row r="43" spans="1:7" s="5" customFormat="1" ht="12.75" customHeight="1" x14ac:dyDescent="0.2">
      <c r="A43" s="12">
        <v>6632</v>
      </c>
      <c r="B43" s="339" t="s">
        <v>89</v>
      </c>
      <c r="C43" s="340"/>
      <c r="D43" s="47">
        <v>0</v>
      </c>
      <c r="E43" s="47">
        <v>0</v>
      </c>
      <c r="F43" s="47">
        <v>0</v>
      </c>
      <c r="G43" s="47">
        <v>0</v>
      </c>
    </row>
    <row r="44" spans="1:7" s="8" customFormat="1" ht="12.75" customHeight="1" x14ac:dyDescent="0.2">
      <c r="A44" s="318" t="s">
        <v>177</v>
      </c>
      <c r="B44" s="319"/>
      <c r="C44" s="319"/>
      <c r="D44" s="110">
        <f t="shared" ref="D44:F45" si="10">D45</f>
        <v>0</v>
      </c>
      <c r="E44" s="110">
        <v>0</v>
      </c>
      <c r="F44" s="110">
        <f t="shared" si="10"/>
        <v>0</v>
      </c>
      <c r="G44" s="110"/>
    </row>
    <row r="45" spans="1:7" s="8" customFormat="1" ht="12.75" customHeight="1" x14ac:dyDescent="0.2">
      <c r="A45" s="34">
        <v>72</v>
      </c>
      <c r="B45" s="337" t="s">
        <v>85</v>
      </c>
      <c r="C45" s="338"/>
      <c r="D45" s="44">
        <f t="shared" si="10"/>
        <v>0</v>
      </c>
      <c r="E45" s="44">
        <v>0</v>
      </c>
      <c r="F45" s="44">
        <f t="shared" si="10"/>
        <v>0</v>
      </c>
      <c r="G45" s="44">
        <v>0</v>
      </c>
    </row>
    <row r="46" spans="1:7" s="8" customFormat="1" ht="12.75" customHeight="1" x14ac:dyDescent="0.2">
      <c r="A46" s="34">
        <v>721</v>
      </c>
      <c r="B46" s="337" t="s">
        <v>128</v>
      </c>
      <c r="C46" s="338"/>
      <c r="D46" s="44">
        <f>D47</f>
        <v>0</v>
      </c>
      <c r="E46" s="44">
        <v>0</v>
      </c>
      <c r="F46" s="44">
        <f>F47</f>
        <v>0</v>
      </c>
      <c r="G46" s="44">
        <v>0</v>
      </c>
    </row>
    <row r="47" spans="1:7" s="5" customFormat="1" ht="12.75" customHeight="1" x14ac:dyDescent="0.2">
      <c r="A47" s="40" t="s">
        <v>56</v>
      </c>
      <c r="B47" s="343" t="s">
        <v>57</v>
      </c>
      <c r="C47" s="344"/>
      <c r="D47" s="50">
        <v>0</v>
      </c>
      <c r="E47" s="50">
        <v>0</v>
      </c>
      <c r="F47" s="50">
        <v>0</v>
      </c>
      <c r="G47" s="47">
        <v>0</v>
      </c>
    </row>
    <row r="48" spans="1:7" s="5" customFormat="1" ht="12.75" customHeight="1" x14ac:dyDescent="0.2">
      <c r="A48" s="294" t="s">
        <v>240</v>
      </c>
      <c r="B48" s="295"/>
      <c r="C48" s="295"/>
      <c r="D48" s="52">
        <f>D49+D52</f>
        <v>26462.48</v>
      </c>
      <c r="E48" s="52">
        <f>+E49+E52</f>
        <v>0</v>
      </c>
      <c r="F48" s="52">
        <f>F49+F52</f>
        <v>26143.5</v>
      </c>
      <c r="G48" s="110">
        <f>+F48/D48*100</f>
        <v>98.794595215565579</v>
      </c>
    </row>
    <row r="49" spans="1:7" s="5" customFormat="1" ht="24.75" customHeight="1" x14ac:dyDescent="0.2">
      <c r="A49" s="49">
        <v>63</v>
      </c>
      <c r="B49" s="322" t="s">
        <v>83</v>
      </c>
      <c r="C49" s="323"/>
      <c r="D49" s="112">
        <f t="shared" ref="D49:F49" si="11">D50</f>
        <v>24312</v>
      </c>
      <c r="E49" s="112">
        <f>+E50</f>
        <v>0</v>
      </c>
      <c r="F49" s="112">
        <f t="shared" si="11"/>
        <v>24312</v>
      </c>
      <c r="G49" s="44">
        <f t="shared" ref="G49:G51" si="12">+F49/D49*100</f>
        <v>100</v>
      </c>
    </row>
    <row r="50" spans="1:7" s="5" customFormat="1" ht="25.5" customHeight="1" x14ac:dyDescent="0.2">
      <c r="A50" s="49">
        <v>639</v>
      </c>
      <c r="B50" s="322" t="s">
        <v>119</v>
      </c>
      <c r="C50" s="323"/>
      <c r="D50" s="112">
        <f>D51</f>
        <v>24312</v>
      </c>
      <c r="E50" s="112">
        <f>+E51</f>
        <v>0</v>
      </c>
      <c r="F50" s="112">
        <f>F51</f>
        <v>24312</v>
      </c>
      <c r="G50" s="44">
        <f t="shared" si="12"/>
        <v>100</v>
      </c>
    </row>
    <row r="51" spans="1:7" s="5" customFormat="1" ht="24.75" customHeight="1" x14ac:dyDescent="0.2">
      <c r="A51" s="39">
        <v>6393</v>
      </c>
      <c r="B51" s="312" t="s">
        <v>146</v>
      </c>
      <c r="C51" s="313"/>
      <c r="D51" s="114">
        <v>24312</v>
      </c>
      <c r="E51" s="114">
        <v>0</v>
      </c>
      <c r="F51" s="114">
        <v>24312</v>
      </c>
      <c r="G51" s="44">
        <f t="shared" si="12"/>
        <v>100</v>
      </c>
    </row>
    <row r="52" spans="1:7" s="5" customFormat="1" ht="15.75" customHeight="1" x14ac:dyDescent="0.2">
      <c r="A52" s="45">
        <v>67</v>
      </c>
      <c r="B52" s="46" t="s">
        <v>79</v>
      </c>
      <c r="C52" s="46"/>
      <c r="D52" s="44">
        <f t="shared" ref="D52:F52" si="13">D53</f>
        <v>2150.48</v>
      </c>
      <c r="E52" s="44">
        <f>+E53</f>
        <v>0</v>
      </c>
      <c r="F52" s="44">
        <f t="shared" si="13"/>
        <v>1831.5</v>
      </c>
      <c r="G52" s="44">
        <v>0</v>
      </c>
    </row>
    <row r="53" spans="1:7" s="5" customFormat="1" ht="22.5" customHeight="1" x14ac:dyDescent="0.2">
      <c r="A53" s="111">
        <v>671</v>
      </c>
      <c r="B53" s="320" t="s">
        <v>125</v>
      </c>
      <c r="C53" s="321"/>
      <c r="D53" s="112">
        <f t="shared" ref="D53:E53" si="14">+D54+D55</f>
        <v>2150.48</v>
      </c>
      <c r="E53" s="112">
        <f t="shared" si="14"/>
        <v>0</v>
      </c>
      <c r="F53" s="112">
        <f>+F54+F55</f>
        <v>1831.5</v>
      </c>
      <c r="G53" s="44">
        <v>0</v>
      </c>
    </row>
    <row r="54" spans="1:7" s="5" customFormat="1" ht="22.5" customHeight="1" x14ac:dyDescent="0.2">
      <c r="A54" s="10">
        <v>6711</v>
      </c>
      <c r="B54" s="11" t="s">
        <v>80</v>
      </c>
      <c r="C54" s="255"/>
      <c r="D54" s="114">
        <v>2150.48</v>
      </c>
      <c r="E54" s="114">
        <v>0</v>
      </c>
      <c r="F54" s="114">
        <v>1831.5</v>
      </c>
      <c r="G54" s="47">
        <v>0</v>
      </c>
    </row>
    <row r="55" spans="1:7" s="5" customFormat="1" x14ac:dyDescent="0.2">
      <c r="A55" s="10">
        <v>6711</v>
      </c>
      <c r="B55" s="11" t="s">
        <v>80</v>
      </c>
      <c r="C55" s="11"/>
      <c r="D55" s="47">
        <v>0</v>
      </c>
      <c r="E55" s="47">
        <v>0</v>
      </c>
      <c r="F55" s="47">
        <v>0</v>
      </c>
      <c r="G55" s="47">
        <v>0</v>
      </c>
    </row>
    <row r="56" spans="1:7" s="5" customFormat="1" x14ac:dyDescent="0.2">
      <c r="A56" s="332" t="s">
        <v>204</v>
      </c>
      <c r="B56" s="333" t="s">
        <v>203</v>
      </c>
      <c r="C56" s="334"/>
      <c r="D56" s="116">
        <f>SUM(D57,D60,D63,D67,D70)</f>
        <v>10543.35</v>
      </c>
      <c r="E56" s="116">
        <f>+E57+E60+E63+E67</f>
        <v>0</v>
      </c>
      <c r="F56" s="116">
        <f>+F57+F60+F63+F67+F70</f>
        <v>0</v>
      </c>
      <c r="G56" s="116"/>
    </row>
    <row r="57" spans="1:7" s="5" customFormat="1" ht="12.75" customHeight="1" x14ac:dyDescent="0.2">
      <c r="A57" s="143"/>
      <c r="B57" s="328" t="s">
        <v>175</v>
      </c>
      <c r="C57" s="329"/>
      <c r="D57" s="117">
        <f t="shared" ref="D57:F58" si="15">D58</f>
        <v>881.94</v>
      </c>
      <c r="E57" s="117">
        <f>+E58</f>
        <v>0</v>
      </c>
      <c r="F57" s="117">
        <f t="shared" si="15"/>
        <v>0</v>
      </c>
      <c r="G57" s="110">
        <v>0</v>
      </c>
    </row>
    <row r="58" spans="1:7" s="5" customFormat="1" x14ac:dyDescent="0.2">
      <c r="A58" s="111">
        <v>92</v>
      </c>
      <c r="B58" s="322" t="s">
        <v>130</v>
      </c>
      <c r="C58" s="323"/>
      <c r="D58" s="119">
        <f t="shared" si="15"/>
        <v>881.94</v>
      </c>
      <c r="E58" s="119">
        <f>+E59</f>
        <v>0</v>
      </c>
      <c r="F58" s="119">
        <f t="shared" si="15"/>
        <v>0</v>
      </c>
      <c r="G58" s="44">
        <v>0</v>
      </c>
    </row>
    <row r="59" spans="1:7" s="5" customFormat="1" x14ac:dyDescent="0.2">
      <c r="A59" s="120">
        <v>922</v>
      </c>
      <c r="B59" s="330" t="s">
        <v>131</v>
      </c>
      <c r="C59" s="331"/>
      <c r="D59" s="122">
        <v>881.94</v>
      </c>
      <c r="E59" s="122">
        <v>0</v>
      </c>
      <c r="F59" s="122">
        <v>0</v>
      </c>
      <c r="G59" s="47">
        <v>0</v>
      </c>
    </row>
    <row r="60" spans="1:7" x14ac:dyDescent="0.2">
      <c r="A60" s="143"/>
      <c r="B60" s="328" t="s">
        <v>178</v>
      </c>
      <c r="C60" s="329"/>
      <c r="D60" s="117">
        <f t="shared" ref="D60:F61" si="16">D61</f>
        <v>1473.37</v>
      </c>
      <c r="E60" s="117">
        <f>+E61</f>
        <v>0</v>
      </c>
      <c r="F60" s="117">
        <f t="shared" si="16"/>
        <v>0</v>
      </c>
      <c r="G60" s="110">
        <v>0</v>
      </c>
    </row>
    <row r="61" spans="1:7" x14ac:dyDescent="0.2">
      <c r="A61" s="111">
        <v>92</v>
      </c>
      <c r="B61" s="322" t="s">
        <v>130</v>
      </c>
      <c r="C61" s="323"/>
      <c r="D61" s="119">
        <f t="shared" si="16"/>
        <v>1473.37</v>
      </c>
      <c r="E61" s="119">
        <f>+E62</f>
        <v>0</v>
      </c>
      <c r="F61" s="119">
        <f t="shared" si="16"/>
        <v>0</v>
      </c>
      <c r="G61" s="44">
        <v>0</v>
      </c>
    </row>
    <row r="62" spans="1:7" x14ac:dyDescent="0.2">
      <c r="A62" s="120">
        <v>922</v>
      </c>
      <c r="B62" s="330" t="s">
        <v>131</v>
      </c>
      <c r="C62" s="331"/>
      <c r="D62" s="122">
        <v>1473.37</v>
      </c>
      <c r="E62" s="122">
        <v>0</v>
      </c>
      <c r="F62" s="122">
        <v>0</v>
      </c>
      <c r="G62" s="47">
        <v>0</v>
      </c>
    </row>
    <row r="63" spans="1:7" ht="12.75" customHeight="1" x14ac:dyDescent="0.2">
      <c r="A63" s="143"/>
      <c r="B63" s="328" t="s">
        <v>173</v>
      </c>
      <c r="C63" s="329"/>
      <c r="D63" s="117">
        <f t="shared" ref="D63:F64" si="17">D64</f>
        <v>7811.46</v>
      </c>
      <c r="E63" s="117">
        <f>+E64</f>
        <v>0</v>
      </c>
      <c r="F63" s="117">
        <f t="shared" si="17"/>
        <v>0</v>
      </c>
      <c r="G63" s="110">
        <v>0</v>
      </c>
    </row>
    <row r="64" spans="1:7" x14ac:dyDescent="0.2">
      <c r="A64" s="111">
        <v>92</v>
      </c>
      <c r="B64" s="322" t="s">
        <v>130</v>
      </c>
      <c r="C64" s="323"/>
      <c r="D64" s="112">
        <f>D65+D66</f>
        <v>7811.46</v>
      </c>
      <c r="E64" s="119">
        <f>+E65</f>
        <v>0</v>
      </c>
      <c r="F64" s="119">
        <f t="shared" si="17"/>
        <v>0</v>
      </c>
      <c r="G64" s="44">
        <v>0</v>
      </c>
    </row>
    <row r="65" spans="1:7" x14ac:dyDescent="0.2">
      <c r="A65" s="120">
        <v>922</v>
      </c>
      <c r="B65" s="330" t="s">
        <v>131</v>
      </c>
      <c r="C65" s="331"/>
      <c r="D65" s="122">
        <v>7811.46</v>
      </c>
      <c r="E65" s="122">
        <v>0</v>
      </c>
      <c r="F65" s="122">
        <v>0</v>
      </c>
      <c r="G65" s="47">
        <v>0</v>
      </c>
    </row>
    <row r="66" spans="1:7" x14ac:dyDescent="0.2">
      <c r="A66" s="120">
        <v>922</v>
      </c>
      <c r="B66" s="330" t="s">
        <v>131</v>
      </c>
      <c r="C66" s="331"/>
      <c r="D66" s="122">
        <v>0</v>
      </c>
      <c r="E66" s="122"/>
      <c r="F66" s="122"/>
      <c r="G66" s="47"/>
    </row>
    <row r="67" spans="1:7" ht="12.75" customHeight="1" x14ac:dyDescent="0.2">
      <c r="A67" s="143"/>
      <c r="B67" s="328" t="s">
        <v>176</v>
      </c>
      <c r="C67" s="329"/>
      <c r="D67" s="117">
        <f t="shared" ref="D67:F68" si="18">D68</f>
        <v>376.58</v>
      </c>
      <c r="E67" s="117">
        <f>+E68</f>
        <v>0</v>
      </c>
      <c r="F67" s="117">
        <f t="shared" si="18"/>
        <v>0</v>
      </c>
      <c r="G67" s="110">
        <v>0</v>
      </c>
    </row>
    <row r="68" spans="1:7" x14ac:dyDescent="0.2">
      <c r="A68" s="111">
        <v>92</v>
      </c>
      <c r="B68" s="144"/>
      <c r="C68" s="118" t="s">
        <v>130</v>
      </c>
      <c r="D68" s="119">
        <f t="shared" si="18"/>
        <v>376.58</v>
      </c>
      <c r="E68" s="119">
        <f>+E69</f>
        <v>0</v>
      </c>
      <c r="F68" s="119">
        <f t="shared" si="18"/>
        <v>0</v>
      </c>
      <c r="G68" s="44">
        <v>0</v>
      </c>
    </row>
    <row r="69" spans="1:7" x14ac:dyDescent="0.2">
      <c r="A69" s="120">
        <v>922</v>
      </c>
      <c r="B69" s="145"/>
      <c r="C69" s="121" t="s">
        <v>131</v>
      </c>
      <c r="D69" s="122">
        <v>376.58</v>
      </c>
      <c r="E69" s="122">
        <v>0</v>
      </c>
      <c r="F69" s="122">
        <v>0</v>
      </c>
      <c r="G69" s="47">
        <v>0</v>
      </c>
    </row>
    <row r="70" spans="1:7" x14ac:dyDescent="0.2">
      <c r="A70" s="143"/>
      <c r="B70" s="328" t="s">
        <v>248</v>
      </c>
      <c r="C70" s="329"/>
      <c r="D70" s="117">
        <f t="shared" ref="D70:F71" si="19">D71</f>
        <v>0</v>
      </c>
      <c r="E70" s="117">
        <v>0</v>
      </c>
      <c r="F70" s="117">
        <f t="shared" si="19"/>
        <v>0</v>
      </c>
      <c r="G70" s="110">
        <v>0</v>
      </c>
    </row>
    <row r="71" spans="1:7" ht="22.5" customHeight="1" x14ac:dyDescent="0.2">
      <c r="A71" s="111">
        <v>92</v>
      </c>
      <c r="B71" s="322" t="s">
        <v>130</v>
      </c>
      <c r="C71" s="323"/>
      <c r="D71" s="119">
        <f t="shared" si="19"/>
        <v>0</v>
      </c>
      <c r="E71" s="119">
        <v>0</v>
      </c>
      <c r="F71" s="119">
        <f t="shared" si="19"/>
        <v>0</v>
      </c>
      <c r="G71" s="44">
        <v>0</v>
      </c>
    </row>
    <row r="72" spans="1:7" x14ac:dyDescent="0.2">
      <c r="A72" s="123">
        <v>922</v>
      </c>
      <c r="B72" s="341" t="s">
        <v>131</v>
      </c>
      <c r="C72" s="342"/>
      <c r="D72" s="124">
        <v>0</v>
      </c>
      <c r="E72" s="124">
        <v>0</v>
      </c>
      <c r="F72" s="124">
        <v>0</v>
      </c>
      <c r="G72" s="47">
        <v>0</v>
      </c>
    </row>
    <row r="73" spans="1:7" ht="15" x14ac:dyDescent="0.25">
      <c r="B73" s="125"/>
      <c r="C73" s="125"/>
      <c r="D73" s="126"/>
      <c r="E73" s="126"/>
      <c r="F73" s="126"/>
      <c r="G73" s="44"/>
    </row>
    <row r="74" spans="1:7" ht="21" customHeight="1" x14ac:dyDescent="0.2">
      <c r="A74" s="146"/>
      <c r="B74" s="314" t="s">
        <v>170</v>
      </c>
      <c r="C74" s="315"/>
      <c r="D74" s="127">
        <f>D12+D56</f>
        <v>1012677.0000000001</v>
      </c>
      <c r="E74" s="127">
        <f>E12+E56</f>
        <v>0</v>
      </c>
      <c r="F74" s="127">
        <f>F12+F56</f>
        <v>905879.76000000013</v>
      </c>
      <c r="G74" s="116"/>
    </row>
  </sheetData>
  <mergeCells count="57">
    <mergeCell ref="B71:C71"/>
    <mergeCell ref="B72:C72"/>
    <mergeCell ref="A7:G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3:C63"/>
    <mergeCell ref="B67:C67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50:C50"/>
    <mergeCell ref="B35:C35"/>
    <mergeCell ref="B70:C70"/>
    <mergeCell ref="B58:C58"/>
    <mergeCell ref="B59:C59"/>
    <mergeCell ref="B61:C61"/>
    <mergeCell ref="B62:C62"/>
    <mergeCell ref="B65:C65"/>
    <mergeCell ref="B64:C64"/>
    <mergeCell ref="B57:C57"/>
    <mergeCell ref="B60:C60"/>
    <mergeCell ref="B53:C53"/>
    <mergeCell ref="A56:C56"/>
    <mergeCell ref="B66:C66"/>
    <mergeCell ref="A2:H2"/>
    <mergeCell ref="A3:F3"/>
    <mergeCell ref="A4:H4"/>
    <mergeCell ref="B34:C34"/>
    <mergeCell ref="B74:C74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OPĆI DIO</vt:lpstr>
      <vt:lpstr>opći po ekonomskoj</vt:lpstr>
      <vt:lpstr>Rashodi prema funkcijskoj k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'Rashodi prema funkcijskoj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2026-01-30T11:32:40Z</dcterms:modified>
</cp:coreProperties>
</file>