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24226"/>
  <xr:revisionPtr revIDLastSave="0" documentId="8_{EA95F42A-92E3-4E8A-9563-47F08D2198D9}" xr6:coauthVersionLast="37" xr6:coauthVersionMax="37" xr10:uidLastSave="{00000000-0000-0000-0000-000000000000}"/>
  <bookViews>
    <workbookView xWindow="0" yWindow="0" windowWidth="28800" windowHeight="12225" tabRatio="856" activeTab="5" xr2:uid="{00000000-000D-0000-FFFF-FFFF00000000}"/>
  </bookViews>
  <sheets>
    <sheet name="OPĆI DIO" sheetId="10" r:id="rId1"/>
    <sheet name="opći po ekonomskoj" sheetId="14" r:id="rId2"/>
    <sheet name="Rashodi prema funkcijskoj k" sheetId="17" r:id="rId3"/>
    <sheet name=" po izvorima financiranja" sheetId="16" r:id="rId4"/>
    <sheet name="rashodi-programska " sheetId="18" r:id="rId5"/>
    <sheet name="prihodi programska" sheetId="11" r:id="rId6"/>
  </sheets>
  <definedNames>
    <definedName name="_xlnm.Print_Area" localSheetId="0">'OPĆI DIO'!$A$1:$J$36</definedName>
    <definedName name="_xlnm.Print_Area" localSheetId="1">'opći po ekonomskoj'!$A$1:$G$56</definedName>
    <definedName name="_xlnm.Print_Area" localSheetId="2">'Rashodi prema funkcijskoj k'!$B$1:$G$20</definedName>
  </definedNames>
  <calcPr calcId="179021"/>
  <fileRecoveryPr autoRecover="0"/>
</workbook>
</file>

<file path=xl/calcChain.xml><?xml version="1.0" encoding="utf-8"?>
<calcChain xmlns="http://schemas.openxmlformats.org/spreadsheetml/2006/main">
  <c r="F22" i="14" l="1"/>
  <c r="F32" i="11" l="1"/>
  <c r="E39" i="14" l="1"/>
  <c r="E25" i="14"/>
  <c r="E16" i="14"/>
  <c r="E41" i="16"/>
  <c r="E40" i="16"/>
  <c r="E39" i="16"/>
  <c r="G39" i="16" s="1"/>
  <c r="E32" i="16"/>
  <c r="E24" i="16"/>
  <c r="E38" i="16"/>
  <c r="G38" i="16" s="1"/>
  <c r="E35" i="16"/>
  <c r="E12" i="11"/>
  <c r="D57" i="11"/>
  <c r="E58" i="11"/>
  <c r="E57" i="11" s="1"/>
  <c r="E56" i="11" s="1"/>
  <c r="D58" i="11"/>
  <c r="F60" i="11"/>
  <c r="F59" i="11"/>
  <c r="F39" i="16" l="1"/>
  <c r="F38" i="16"/>
  <c r="F8" i="17"/>
  <c r="F15" i="10" l="1"/>
  <c r="G18" i="10"/>
  <c r="G17" i="10"/>
  <c r="D54" i="14"/>
  <c r="D50" i="14"/>
  <c r="D26" i="14"/>
  <c r="C40" i="16"/>
  <c r="C15" i="18"/>
  <c r="D241" i="18"/>
  <c r="D236" i="18"/>
  <c r="C73" i="18"/>
  <c r="C16" i="18"/>
  <c r="D24" i="16"/>
  <c r="E14" i="16"/>
  <c r="D268" i="18"/>
  <c r="D267" i="18" s="1"/>
  <c r="D265" i="18"/>
  <c r="D263" i="18"/>
  <c r="D261" i="18"/>
  <c r="D256" i="18"/>
  <c r="D255" i="18" s="1"/>
  <c r="D253" i="18"/>
  <c r="D251" i="18"/>
  <c r="D249" i="18"/>
  <c r="D244" i="18"/>
  <c r="D243" i="18" s="1"/>
  <c r="D242" i="18" s="1"/>
  <c r="D239" i="18"/>
  <c r="D238" i="18" s="1"/>
  <c r="D237" i="18" s="1"/>
  <c r="D234" i="18"/>
  <c r="D232" i="18"/>
  <c r="D219" i="18"/>
  <c r="D215" i="18" s="1"/>
  <c r="D216" i="18"/>
  <c r="D212" i="18"/>
  <c r="D208" i="18"/>
  <c r="D204" i="18"/>
  <c r="D202" i="18"/>
  <c r="D198" i="18"/>
  <c r="D197" i="18"/>
  <c r="D195" i="18"/>
  <c r="D194" i="18" s="1"/>
  <c r="D191" i="18"/>
  <c r="D187" i="18"/>
  <c r="D184" i="18"/>
  <c r="D182" i="18"/>
  <c r="D178" i="18"/>
  <c r="D174" i="18"/>
  <c r="D173" i="18" s="1"/>
  <c r="D171" i="18"/>
  <c r="E49" i="14" s="1"/>
  <c r="E48" i="14" s="1"/>
  <c r="D168" i="18"/>
  <c r="D165" i="18"/>
  <c r="D164" i="18" s="1"/>
  <c r="D158" i="18"/>
  <c r="D149" i="18"/>
  <c r="D145" i="18"/>
  <c r="D143" i="18"/>
  <c r="D139" i="18"/>
  <c r="D137" i="18"/>
  <c r="D135" i="18"/>
  <c r="D129" i="18"/>
  <c r="D128" i="18"/>
  <c r="D124" i="18"/>
  <c r="D118" i="18"/>
  <c r="D114" i="18"/>
  <c r="D108" i="18"/>
  <c r="D101" i="18"/>
  <c r="D97" i="18"/>
  <c r="D91" i="18"/>
  <c r="D86" i="18"/>
  <c r="D83" i="18"/>
  <c r="D80" i="18"/>
  <c r="D78" i="18"/>
  <c r="D76" i="18"/>
  <c r="D69" i="18"/>
  <c r="D68" i="18" s="1"/>
  <c r="D62" i="18"/>
  <c r="D50" i="18"/>
  <c r="D43" i="18"/>
  <c r="D38" i="18"/>
  <c r="D35" i="18"/>
  <c r="D30" i="18"/>
  <c r="D28" i="18"/>
  <c r="D27" i="18" s="1"/>
  <c r="E69" i="11"/>
  <c r="E68" i="11" s="1"/>
  <c r="E53" i="11"/>
  <c r="E52" i="11" s="1"/>
  <c r="E50" i="11"/>
  <c r="E49" i="11" s="1"/>
  <c r="E46" i="11"/>
  <c r="E45" i="11" s="1"/>
  <c r="E44" i="11" s="1"/>
  <c r="E41" i="11"/>
  <c r="E40" i="11" s="1"/>
  <c r="E39" i="11" s="1"/>
  <c r="E37" i="11"/>
  <c r="E18" i="14" s="1"/>
  <c r="E35" i="11"/>
  <c r="E17" i="14" s="1"/>
  <c r="E31" i="11"/>
  <c r="E29" i="11"/>
  <c r="E15" i="14" s="1"/>
  <c r="E25" i="11"/>
  <c r="E24" i="11" s="1"/>
  <c r="E23" i="11" s="1"/>
  <c r="E20" i="11"/>
  <c r="E15" i="11"/>
  <c r="E14" i="11" s="1"/>
  <c r="E13" i="11" s="1"/>
  <c r="D25" i="18"/>
  <c r="D23" i="18"/>
  <c r="D19" i="18"/>
  <c r="E53" i="14"/>
  <c r="E45" i="14"/>
  <c r="E44" i="14" s="1"/>
  <c r="E42" i="14"/>
  <c r="G8" i="17"/>
  <c r="G9" i="17"/>
  <c r="D42" i="14"/>
  <c r="E24" i="14" l="1"/>
  <c r="E36" i="14"/>
  <c r="E52" i="14"/>
  <c r="E51" i="14" s="1"/>
  <c r="E50" i="14" s="1"/>
  <c r="H18" i="10" s="1"/>
  <c r="D260" i="18"/>
  <c r="D259" i="18" s="1"/>
  <c r="E33" i="16" s="1"/>
  <c r="E37" i="14"/>
  <c r="D248" i="18"/>
  <c r="D247" i="18" s="1"/>
  <c r="D231" i="18"/>
  <c r="D230" i="18" s="1"/>
  <c r="D229" i="18" s="1"/>
  <c r="D201" i="18"/>
  <c r="D200" i="18" s="1"/>
  <c r="E27" i="16" s="1"/>
  <c r="E47" i="14"/>
  <c r="E46" i="14" s="1"/>
  <c r="D181" i="18"/>
  <c r="D180" i="18" s="1"/>
  <c r="D170" i="18"/>
  <c r="D167" i="18"/>
  <c r="D142" i="18"/>
  <c r="D134" i="18"/>
  <c r="E43" i="14"/>
  <c r="D111" i="18"/>
  <c r="D110" i="18" s="1"/>
  <c r="E21" i="16" s="1"/>
  <c r="E40" i="14"/>
  <c r="D100" i="18"/>
  <c r="E41" i="14"/>
  <c r="D82" i="18"/>
  <c r="D75" i="18"/>
  <c r="D37" i="18"/>
  <c r="D34" i="18"/>
  <c r="E48" i="11"/>
  <c r="E28" i="11"/>
  <c r="E27" i="11" s="1"/>
  <c r="E23" i="16" s="1"/>
  <c r="E19" i="11"/>
  <c r="E18" i="11" s="1"/>
  <c r="D18" i="18"/>
  <c r="E35" i="14"/>
  <c r="D14" i="16"/>
  <c r="E36" i="16" l="1"/>
  <c r="D246" i="18"/>
  <c r="E34" i="14"/>
  <c r="D133" i="18"/>
  <c r="E38" i="14"/>
  <c r="D74" i="18"/>
  <c r="D33" i="18"/>
  <c r="F16" i="14"/>
  <c r="F25" i="14"/>
  <c r="E18" i="16" l="1"/>
  <c r="D73" i="18"/>
  <c r="D32" i="18"/>
  <c r="E15" i="16"/>
  <c r="A2" i="18"/>
  <c r="E270" i="18"/>
  <c r="C268" i="18"/>
  <c r="C267" i="18" s="1"/>
  <c r="E266" i="18"/>
  <c r="C265" i="18"/>
  <c r="E264" i="18"/>
  <c r="C263" i="18"/>
  <c r="E262" i="18"/>
  <c r="C261" i="18"/>
  <c r="E258" i="18"/>
  <c r="E257" i="18"/>
  <c r="C256" i="18"/>
  <c r="C255" i="18" s="1"/>
  <c r="C253" i="18"/>
  <c r="E252" i="18"/>
  <c r="C251" i="18"/>
  <c r="E250" i="18"/>
  <c r="C249" i="18"/>
  <c r="E245" i="18"/>
  <c r="C244" i="18"/>
  <c r="C243" i="18" s="1"/>
  <c r="E240" i="18"/>
  <c r="C239" i="18"/>
  <c r="C238" i="18" s="1"/>
  <c r="E235" i="18"/>
  <c r="C234" i="18"/>
  <c r="C232" i="18"/>
  <c r="D226" i="18"/>
  <c r="D225" i="18" s="1"/>
  <c r="C225" i="18"/>
  <c r="D223" i="18"/>
  <c r="D222" i="18" s="1"/>
  <c r="C222" i="18"/>
  <c r="C219" i="18"/>
  <c r="C216" i="18"/>
  <c r="E213" i="18"/>
  <c r="C212" i="18"/>
  <c r="E211" i="18"/>
  <c r="E210" i="18"/>
  <c r="E209" i="18"/>
  <c r="C208" i="18"/>
  <c r="E207" i="18"/>
  <c r="E205" i="18"/>
  <c r="C204" i="18"/>
  <c r="E203" i="18"/>
  <c r="C202" i="18"/>
  <c r="E198" i="18"/>
  <c r="E197" i="18" s="1"/>
  <c r="C198" i="18"/>
  <c r="C197" i="18" s="1"/>
  <c r="E195" i="18"/>
  <c r="E194" i="18" s="1"/>
  <c r="C195" i="18"/>
  <c r="C194" i="18" s="1"/>
  <c r="E191" i="18"/>
  <c r="C191" i="18"/>
  <c r="E187" i="18"/>
  <c r="C187" i="18"/>
  <c r="E184" i="18"/>
  <c r="C184" i="18"/>
  <c r="E182" i="18"/>
  <c r="C182" i="18"/>
  <c r="E179" i="18"/>
  <c r="C178" i="18"/>
  <c r="E175" i="18"/>
  <c r="C174" i="18"/>
  <c r="C171" i="18"/>
  <c r="E169" i="18"/>
  <c r="C168" i="18"/>
  <c r="C165" i="18"/>
  <c r="E163" i="18"/>
  <c r="E160" i="18"/>
  <c r="C158" i="18"/>
  <c r="E155" i="18"/>
  <c r="E152" i="18"/>
  <c r="E151" i="18"/>
  <c r="E150" i="18"/>
  <c r="C149" i="18"/>
  <c r="E148" i="18"/>
  <c r="E147" i="18"/>
  <c r="E146" i="18"/>
  <c r="C145" i="18"/>
  <c r="E144" i="18"/>
  <c r="C143" i="18"/>
  <c r="C139" i="18"/>
  <c r="C137" i="18"/>
  <c r="C135" i="18"/>
  <c r="E130" i="18"/>
  <c r="C129" i="18"/>
  <c r="C128" i="18" s="1"/>
  <c r="E127" i="18"/>
  <c r="C124" i="18"/>
  <c r="E121" i="18"/>
  <c r="E120" i="18"/>
  <c r="E119" i="18"/>
  <c r="C118" i="18"/>
  <c r="E117" i="18"/>
  <c r="E116" i="18"/>
  <c r="E115" i="18"/>
  <c r="C114" i="18"/>
  <c r="C108" i="18"/>
  <c r="E107" i="18"/>
  <c r="E102" i="18"/>
  <c r="C101" i="18"/>
  <c r="E99" i="18"/>
  <c r="C97" i="18"/>
  <c r="E96" i="18"/>
  <c r="E93" i="18"/>
  <c r="E92" i="18"/>
  <c r="C91" i="18"/>
  <c r="E90" i="18"/>
  <c r="E89" i="18"/>
  <c r="E88" i="18"/>
  <c r="E87" i="18"/>
  <c r="C86" i="18"/>
  <c r="E84" i="18"/>
  <c r="C83" i="18"/>
  <c r="C80" i="18"/>
  <c r="C78" i="18"/>
  <c r="C76" i="18"/>
  <c r="E71" i="18"/>
  <c r="E70" i="18"/>
  <c r="C69" i="18"/>
  <c r="E67" i="18"/>
  <c r="E66" i="18"/>
  <c r="E65" i="18"/>
  <c r="E64" i="18"/>
  <c r="E63" i="18"/>
  <c r="C62" i="18"/>
  <c r="E59" i="18"/>
  <c r="E58" i="18"/>
  <c r="E57" i="18"/>
  <c r="E56" i="18"/>
  <c r="E55" i="18"/>
  <c r="E54" i="18"/>
  <c r="E53" i="18"/>
  <c r="E51" i="18"/>
  <c r="C50" i="18"/>
  <c r="D41" i="14" s="1"/>
  <c r="E48" i="18"/>
  <c r="E46" i="18"/>
  <c r="E44" i="18"/>
  <c r="C43" i="18"/>
  <c r="E42" i="18"/>
  <c r="E41" i="18"/>
  <c r="E39" i="18"/>
  <c r="C38" i="18"/>
  <c r="E36" i="18"/>
  <c r="C35" i="18"/>
  <c r="C34" i="18" s="1"/>
  <c r="E31" i="18"/>
  <c r="C30" i="18"/>
  <c r="D43" i="14" s="1"/>
  <c r="E29" i="18"/>
  <c r="C28" i="18"/>
  <c r="D39" i="14" s="1"/>
  <c r="E26" i="18"/>
  <c r="C25" i="18"/>
  <c r="D37" i="14" s="1"/>
  <c r="E24" i="18"/>
  <c r="C23" i="18"/>
  <c r="D36" i="14" s="1"/>
  <c r="E22" i="18"/>
  <c r="E21" i="18"/>
  <c r="E20" i="18"/>
  <c r="C19" i="18"/>
  <c r="D35" i="14" s="1"/>
  <c r="C167" i="18" l="1"/>
  <c r="E167" i="18" s="1"/>
  <c r="D47" i="14"/>
  <c r="D53" i="14"/>
  <c r="D40" i="14"/>
  <c r="C170" i="18"/>
  <c r="D49" i="14"/>
  <c r="D52" i="14"/>
  <c r="C68" i="18"/>
  <c r="E68" i="18" s="1"/>
  <c r="D45" i="14"/>
  <c r="C100" i="18"/>
  <c r="E181" i="18"/>
  <c r="E180" i="18" s="1"/>
  <c r="C173" i="18"/>
  <c r="C181" i="18"/>
  <c r="C180" i="18" s="1"/>
  <c r="E114" i="18"/>
  <c r="E212" i="18"/>
  <c r="E158" i="18"/>
  <c r="E204" i="18"/>
  <c r="E265" i="18"/>
  <c r="C248" i="18"/>
  <c r="C247" i="18" s="1"/>
  <c r="D36" i="16" s="1"/>
  <c r="E129" i="18"/>
  <c r="C82" i="18"/>
  <c r="E143" i="18"/>
  <c r="E124" i="18"/>
  <c r="C142" i="18"/>
  <c r="C215" i="18"/>
  <c r="C37" i="18"/>
  <c r="E268" i="18"/>
  <c r="E23" i="18"/>
  <c r="E35" i="18"/>
  <c r="E178" i="18"/>
  <c r="E249" i="18"/>
  <c r="C27" i="18"/>
  <c r="E86" i="18"/>
  <c r="C231" i="18"/>
  <c r="C230" i="18" s="1"/>
  <c r="C229" i="18" s="1"/>
  <c r="E43" i="18"/>
  <c r="E69" i="18"/>
  <c r="E83" i="18"/>
  <c r="E145" i="18"/>
  <c r="E239" i="18"/>
  <c r="E256" i="18"/>
  <c r="E97" i="18"/>
  <c r="D221" i="18"/>
  <c r="E267" i="18"/>
  <c r="E128" i="18"/>
  <c r="C201" i="18"/>
  <c r="C18" i="18"/>
  <c r="E34" i="18"/>
  <c r="E28" i="18"/>
  <c r="E62" i="18"/>
  <c r="E91" i="18"/>
  <c r="C111" i="18"/>
  <c r="C110" i="18" s="1"/>
  <c r="D21" i="16" s="1"/>
  <c r="C134" i="18"/>
  <c r="C164" i="18"/>
  <c r="E234" i="18"/>
  <c r="C260" i="18"/>
  <c r="C259" i="18" s="1"/>
  <c r="E25" i="18"/>
  <c r="E101" i="18"/>
  <c r="E149" i="18"/>
  <c r="E208" i="18"/>
  <c r="E263" i="18"/>
  <c r="E255" i="18"/>
  <c r="E174" i="18"/>
  <c r="E168" i="18"/>
  <c r="E38" i="18"/>
  <c r="E243" i="18"/>
  <c r="C242" i="18"/>
  <c r="C241" i="18" s="1"/>
  <c r="C237" i="18"/>
  <c r="C236" i="18" s="1"/>
  <c r="E19" i="18"/>
  <c r="C75" i="18"/>
  <c r="C221" i="18"/>
  <c r="E251" i="18"/>
  <c r="E118" i="18"/>
  <c r="E30" i="18"/>
  <c r="E50" i="18"/>
  <c r="E202" i="18"/>
  <c r="E244" i="18"/>
  <c r="E261" i="18"/>
  <c r="C33" i="18" l="1"/>
  <c r="C32" i="18" s="1"/>
  <c r="D55" i="11"/>
  <c r="D33" i="16"/>
  <c r="E100" i="18"/>
  <c r="D17" i="18"/>
  <c r="E173" i="18"/>
  <c r="E110" i="18"/>
  <c r="E82" i="18"/>
  <c r="C200" i="18"/>
  <c r="D27" i="16" s="1"/>
  <c r="E231" i="18"/>
  <c r="C17" i="18"/>
  <c r="E27" i="18"/>
  <c r="E248" i="18"/>
  <c r="C246" i="18"/>
  <c r="E241" i="18"/>
  <c r="E111" i="18"/>
  <c r="C133" i="18"/>
  <c r="E142" i="18"/>
  <c r="E237" i="18"/>
  <c r="E230" i="18"/>
  <c r="E236" i="18"/>
  <c r="E229" i="18"/>
  <c r="E33" i="18"/>
  <c r="E201" i="18"/>
  <c r="E260" i="18"/>
  <c r="E238" i="18"/>
  <c r="E37" i="18"/>
  <c r="E18" i="18"/>
  <c r="C74" i="18"/>
  <c r="D18" i="16" s="1"/>
  <c r="E242" i="18"/>
  <c r="E259" i="18"/>
  <c r="D16" i="18" l="1"/>
  <c r="D15" i="18" s="1"/>
  <c r="D14" i="18" s="1"/>
  <c r="D13" i="18" s="1"/>
  <c r="D12" i="18" s="1"/>
  <c r="D11" i="18" s="1"/>
  <c r="D15" i="16"/>
  <c r="E200" i="18"/>
  <c r="E17" i="18"/>
  <c r="E246" i="18"/>
  <c r="E247" i="18"/>
  <c r="E133" i="18"/>
  <c r="E74" i="18"/>
  <c r="E16" i="18" l="1"/>
  <c r="E32" i="18"/>
  <c r="E73" i="18"/>
  <c r="C14" i="18"/>
  <c r="C13" i="18" s="1"/>
  <c r="C12" i="18" s="1"/>
  <c r="C11" i="18" s="1"/>
  <c r="E15" i="18" l="1"/>
  <c r="E14" i="18"/>
  <c r="F51" i="11"/>
  <c r="F42" i="11"/>
  <c r="F33" i="11"/>
  <c r="F26" i="11"/>
  <c r="F21" i="11"/>
  <c r="F22" i="11"/>
  <c r="F16" i="11"/>
  <c r="D31" i="11"/>
  <c r="E13" i="18" l="1"/>
  <c r="D53" i="11"/>
  <c r="E12" i="18" l="1"/>
  <c r="E11" i="18"/>
  <c r="F31" i="11" l="1"/>
  <c r="F32" i="16" l="1"/>
  <c r="F35" i="16"/>
  <c r="K23" i="10"/>
  <c r="D7" i="17" l="1"/>
  <c r="C7" i="17"/>
  <c r="C6" i="17" s="1"/>
  <c r="F6" i="17" l="1"/>
  <c r="D6" i="17"/>
  <c r="G6" i="17" s="1"/>
  <c r="G7" i="17"/>
  <c r="C41" i="16"/>
  <c r="D15" i="11" l="1"/>
  <c r="F15" i="11" s="1"/>
  <c r="D52" i="11"/>
  <c r="F7" i="17" l="1"/>
  <c r="F9" i="17"/>
  <c r="F14" i="16" l="1"/>
  <c r="G14" i="16"/>
  <c r="G36" i="16"/>
  <c r="C48" i="14"/>
  <c r="F36" i="16" l="1"/>
  <c r="D20" i="11"/>
  <c r="D29" i="11"/>
  <c r="D25" i="11"/>
  <c r="D50" i="11"/>
  <c r="D46" i="11"/>
  <c r="D41" i="11"/>
  <c r="D37" i="11"/>
  <c r="D35" i="11"/>
  <c r="D48" i="14" l="1"/>
  <c r="G33" i="16" l="1"/>
  <c r="H25" i="10"/>
  <c r="G25" i="10"/>
  <c r="G45" i="14"/>
  <c r="D18" i="14"/>
  <c r="D17" i="14"/>
  <c r="D15" i="14"/>
  <c r="F33" i="16" l="1"/>
  <c r="D27" i="14"/>
  <c r="D44" i="14"/>
  <c r="G44" i="14" s="1"/>
  <c r="D46" i="14"/>
  <c r="D38" i="14"/>
  <c r="D51" i="14"/>
  <c r="D34" i="14"/>
  <c r="D33" i="14" l="1"/>
  <c r="G35" i="14" l="1"/>
  <c r="G15" i="10"/>
  <c r="G16" i="10"/>
  <c r="A7" i="16" l="1"/>
  <c r="A7" i="14"/>
  <c r="D49" i="11" l="1"/>
  <c r="D48" i="11" s="1"/>
  <c r="D32" i="16" s="1"/>
  <c r="G32" i="16" s="1"/>
  <c r="G18" i="14" l="1"/>
  <c r="F18" i="14"/>
  <c r="F50" i="11"/>
  <c r="D28" i="11"/>
  <c r="D27" i="11" s="1"/>
  <c r="F49" i="11"/>
  <c r="G52" i="14" l="1"/>
  <c r="G40" i="14"/>
  <c r="F40" i="14"/>
  <c r="F48" i="11"/>
  <c r="C46" i="14"/>
  <c r="C44" i="14"/>
  <c r="C27" i="14"/>
  <c r="C24" i="14"/>
  <c r="F24" i="14" s="1"/>
  <c r="C19" i="14"/>
  <c r="C26" i="14" l="1"/>
  <c r="C51" i="14"/>
  <c r="C50" i="14" s="1"/>
  <c r="F18" i="10" s="1"/>
  <c r="C34" i="14"/>
  <c r="C38" i="14"/>
  <c r="C21" i="14"/>
  <c r="E75" i="11"/>
  <c r="E74" i="11" s="1"/>
  <c r="D75" i="11"/>
  <c r="D74" i="11" s="1"/>
  <c r="E72" i="11"/>
  <c r="E71" i="11" s="1"/>
  <c r="D69" i="11"/>
  <c r="D68" i="11" s="1"/>
  <c r="E66" i="11"/>
  <c r="E65" i="11" s="1"/>
  <c r="E63" i="11"/>
  <c r="E62" i="11" s="1"/>
  <c r="D63" i="11"/>
  <c r="D62" i="11" s="1"/>
  <c r="D22" i="14" s="1"/>
  <c r="D72" i="11"/>
  <c r="D71" i="11" s="1"/>
  <c r="D23" i="14" s="1"/>
  <c r="D66" i="11"/>
  <c r="D65" i="11" s="1"/>
  <c r="D20" i="14" s="1"/>
  <c r="E20" i="16" l="1"/>
  <c r="E20" i="14"/>
  <c r="G20" i="14" s="1"/>
  <c r="E22" i="14"/>
  <c r="E61" i="11"/>
  <c r="E17" i="16"/>
  <c r="E26" i="16"/>
  <c r="E23" i="14"/>
  <c r="D19" i="14"/>
  <c r="D21" i="14"/>
  <c r="D23" i="16"/>
  <c r="D16" i="14"/>
  <c r="G16" i="14" s="1"/>
  <c r="C33" i="14"/>
  <c r="F17" i="10" s="1"/>
  <c r="F16" i="10" s="1"/>
  <c r="D61" i="11"/>
  <c r="D56" i="11" s="1"/>
  <c r="F58" i="11" l="1"/>
  <c r="G22" i="14"/>
  <c r="E19" i="14"/>
  <c r="F19" i="14" s="1"/>
  <c r="F20" i="14"/>
  <c r="G19" i="14"/>
  <c r="E21" i="14"/>
  <c r="F21" i="14" s="1"/>
  <c r="F23" i="14"/>
  <c r="G23" i="14"/>
  <c r="D14" i="14"/>
  <c r="C54" i="14"/>
  <c r="D45" i="11"/>
  <c r="D40" i="11"/>
  <c r="F57" i="11" l="1"/>
  <c r="F56" i="11"/>
  <c r="G21" i="14"/>
  <c r="D44" i="11"/>
  <c r="D35" i="16" s="1"/>
  <c r="G35" i="16" s="1"/>
  <c r="D39" i="11"/>
  <c r="D26" i="16" s="1"/>
  <c r="F41" i="11"/>
  <c r="F40" i="11"/>
  <c r="D24" i="11"/>
  <c r="D23" i="11" s="1"/>
  <c r="D20" i="16" s="1"/>
  <c r="D19" i="11"/>
  <c r="D14" i="11"/>
  <c r="D13" i="11" s="1"/>
  <c r="D25" i="14" s="1"/>
  <c r="G25" i="14" s="1"/>
  <c r="D24" i="14" l="1"/>
  <c r="F20" i="11"/>
  <c r="D18" i="11"/>
  <c r="E14" i="14"/>
  <c r="F25" i="11"/>
  <c r="F28" i="11"/>
  <c r="E27" i="14"/>
  <c r="E26" i="14" s="1"/>
  <c r="H15" i="10" s="1"/>
  <c r="F39" i="11"/>
  <c r="C14" i="14"/>
  <c r="F19" i="11"/>
  <c r="F24" i="11"/>
  <c r="G24" i="14" l="1"/>
  <c r="D13" i="14"/>
  <c r="G14" i="14"/>
  <c r="E13" i="14"/>
  <c r="D12" i="11"/>
  <c r="D78" i="11" s="1"/>
  <c r="D17" i="16"/>
  <c r="G26" i="16"/>
  <c r="C13" i="14"/>
  <c r="F23" i="11"/>
  <c r="F18" i="11"/>
  <c r="G14" i="10" l="1"/>
  <c r="G13" i="10" s="1"/>
  <c r="G19" i="10" s="1"/>
  <c r="D29" i="14"/>
  <c r="H14" i="10"/>
  <c r="H13" i="10" s="1"/>
  <c r="E29" i="14"/>
  <c r="C29" i="14"/>
  <c r="F14" i="10"/>
  <c r="F13" i="10" s="1"/>
  <c r="F19" i="10" s="1"/>
  <c r="F27" i="10" s="1"/>
  <c r="F14" i="14"/>
  <c r="F26" i="16"/>
  <c r="D40" i="16"/>
  <c r="G20" i="16"/>
  <c r="G17" i="16"/>
  <c r="F20" i="16" l="1"/>
  <c r="G27" i="10"/>
  <c r="G53" i="14" l="1"/>
  <c r="G47" i="14"/>
  <c r="F39" i="14"/>
  <c r="G39" i="14"/>
  <c r="F35" i="14"/>
  <c r="F25" i="10"/>
  <c r="G50" i="14" l="1"/>
  <c r="G51" i="14"/>
  <c r="G46" i="14"/>
  <c r="G43" i="14"/>
  <c r="F43" i="14"/>
  <c r="G41" i="14"/>
  <c r="F41" i="14"/>
  <c r="G37" i="14"/>
  <c r="F37" i="14"/>
  <c r="F36" i="14"/>
  <c r="G36" i="14"/>
  <c r="G21" i="16"/>
  <c r="G27" i="16"/>
  <c r="G18" i="16"/>
  <c r="G38" i="14" l="1"/>
  <c r="F38" i="14"/>
  <c r="G34" i="14"/>
  <c r="E33" i="14"/>
  <c r="F27" i="16"/>
  <c r="F21" i="16"/>
  <c r="G24" i="16"/>
  <c r="D41" i="16"/>
  <c r="F50" i="14"/>
  <c r="F34" i="14"/>
  <c r="E54" i="14" l="1"/>
  <c r="G54" i="14" s="1"/>
  <c r="H17" i="10"/>
  <c r="H16" i="10" s="1"/>
  <c r="F15" i="16"/>
  <c r="G15" i="16"/>
  <c r="G33" i="14"/>
  <c r="F24" i="16"/>
  <c r="F41" i="16"/>
  <c r="F33" i="14"/>
  <c r="F14" i="11"/>
  <c r="I17" i="10" l="1"/>
  <c r="I16" i="10" s="1"/>
  <c r="F54" i="14"/>
  <c r="F13" i="11"/>
  <c r="F27" i="11" l="1"/>
  <c r="G29" i="14" l="1"/>
  <c r="G13" i="14"/>
  <c r="G23" i="16"/>
  <c r="F13" i="14"/>
  <c r="F12" i="11"/>
  <c r="F23" i="16" l="1"/>
  <c r="E78" i="11"/>
  <c r="F29" i="14"/>
  <c r="F40" i="16" l="1"/>
  <c r="I14" i="10"/>
  <c r="H19" i="10"/>
  <c r="H27" i="10" l="1"/>
  <c r="I13" i="10"/>
</calcChain>
</file>

<file path=xl/sharedStrings.xml><?xml version="1.0" encoding="utf-8"?>
<sst xmlns="http://schemas.openxmlformats.org/spreadsheetml/2006/main" count="573" uniqueCount="269">
  <si>
    <t>VRSTA RASHODA / IZDATAKA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</si>
  <si>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</si>
  <si>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</si>
  <si>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</si>
  <si>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</si>
  <si>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</si>
  <si>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</si>
  <si>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</si>
  <si>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</si>
  <si>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</si>
  <si>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</si>
  <si>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</si>
  <si>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</si>
  <si>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</si>
  <si>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</si>
  <si>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</si>
  <si>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</si>
  <si>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</si>
  <si>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</si>
  <si>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</si>
  <si>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</si>
  <si>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</si>
  <si>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</si>
  <si>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</si>
  <si>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</si>
  <si>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</si>
  <si>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</si>
  <si>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</si>
  <si>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</si>
  <si>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</si>
  <si>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</si>
  <si>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</si>
  <si>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</si>
  <si>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</si>
  <si>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</si>
  <si>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</si>
  <si>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</si>
  <si>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</si>
  <si>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</si>
  <si>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</si>
  <si>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</si>
  <si>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</si>
  <si>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</si>
  <si>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</si>
  <si>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</si>
  <si>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3431</t>
  </si>
  <si>
    <t>Bankarske usluge i usluge platnog prometa</t>
  </si>
  <si>
    <t>3433</t>
  </si>
  <si>
    <t>Zatezne kamate</t>
  </si>
  <si>
    <t>6615</t>
  </si>
  <si>
    <t>6526</t>
  </si>
  <si>
    <t>Ostali nespomenuti prihodi</t>
  </si>
  <si>
    <t>6361</t>
  </si>
  <si>
    <t>Kapitalne pomoći proračunskim korisnicima iz proračuna koji im nije nadležan</t>
  </si>
  <si>
    <t>6631</t>
  </si>
  <si>
    <t>Tekuće donacije</t>
  </si>
  <si>
    <t>MATERIJALNI RASHODI</t>
  </si>
  <si>
    <t>FINANCIJSKI RASHODI</t>
  </si>
  <si>
    <t>Razdjel 006 UO ZA OBRAZOVANJE, ŠPORT I KULTURU</t>
  </si>
  <si>
    <t>Glavni program A05 OBRAZOVANJE, ŠPORT I KULTURA</t>
  </si>
  <si>
    <t>Program 6000 Odgoj i obrazovanje</t>
  </si>
  <si>
    <t>RASHODI ZA ZAPOSLENE</t>
  </si>
  <si>
    <t>3113</t>
  </si>
  <si>
    <t>Plaće za prekovremeni rad</t>
  </si>
  <si>
    <t>Ostali nespomenuti financijski rashodi</t>
  </si>
  <si>
    <t>4221</t>
  </si>
  <si>
    <t xml:space="preserve">Uredska oprema i namještaj                                                                          </t>
  </si>
  <si>
    <t>4241</t>
  </si>
  <si>
    <t>Knjige</t>
  </si>
  <si>
    <t>3291</t>
  </si>
  <si>
    <t>Naknade za rad predstavničkih i izvršnih tijela, povjerenstava i slično</t>
  </si>
  <si>
    <t>Instrumenti, uređaji i strojevi</t>
  </si>
  <si>
    <t>Ostali rashodi za zaposlene</t>
  </si>
  <si>
    <t>Materijal i sirovine</t>
  </si>
  <si>
    <t>Zakupnine i najamnine</t>
  </si>
  <si>
    <t>4227</t>
  </si>
  <si>
    <t>Uređaji, strojevi i oprema za ostale namjene</t>
  </si>
  <si>
    <t>PRIHODI IZ NADLEŽNOG PRORAČUNA</t>
  </si>
  <si>
    <t>Prihodi iz nadležnog proračuna za financiranje rashoda poslovanja</t>
  </si>
  <si>
    <t>PRIHODI OD PRODAJE PROIZVODA I ROBE TE PRUŽENIH USLUGA</t>
  </si>
  <si>
    <t>PRIHODI OD UPRAVNIH I ADM.PRISTOJBI, PRISTOJBI PO POSEBNIM PROPISIMA I NAKNADA</t>
  </si>
  <si>
    <t>POMOĆI IZ INOZEMSTVA I OD SUBJEKATA UNUTAR OPĆEG PRORAČUNA</t>
  </si>
  <si>
    <t>PRIHODI OD DONACIJA</t>
  </si>
  <si>
    <t>Komunikacijska oprema</t>
  </si>
  <si>
    <t>Oprema za održavanje i zaštitu</t>
  </si>
  <si>
    <t>Sportska i glazbena oprema</t>
  </si>
  <si>
    <t>Kapitalne donacije</t>
  </si>
  <si>
    <t>INDEKS</t>
  </si>
  <si>
    <t>PRORAČUNSKI KORISNIK:</t>
  </si>
  <si>
    <t>OPĆI DIO</t>
  </si>
  <si>
    <t>PRIHODI UKUPNO</t>
  </si>
  <si>
    <t>PRIHODI OD PRODAJE NEFINANCIJSKE IMOVINE</t>
  </si>
  <si>
    <t>RASHODI UKUPNO</t>
  </si>
  <si>
    <t>RASHODI ZA NABAVU NEFINANCIJSKE IMOVINE</t>
  </si>
  <si>
    <t>RAZLIKA - VIŠAK / MANJAK</t>
  </si>
  <si>
    <t>IZVJEŠTAJ O IZVRŠENJU FINANCIJSKOG PLANA</t>
  </si>
  <si>
    <t xml:space="preserve">INDEKS </t>
  </si>
  <si>
    <t>BROJ KONTA</t>
  </si>
  <si>
    <t>Plaće (bruto)</t>
  </si>
  <si>
    <t>Plaće za redovan rad</t>
  </si>
  <si>
    <t>Doprinosi na plaće</t>
  </si>
  <si>
    <t>Doprinosi za zdravstveno osiguranje</t>
  </si>
  <si>
    <t>Naknade troškova zaposlenima</t>
  </si>
  <si>
    <t>Rashodi za materijal i energiju</t>
  </si>
  <si>
    <t>Rashodi za usluge</t>
  </si>
  <si>
    <t>Ostali financijski rashodi</t>
  </si>
  <si>
    <t>RASHODI ZA NABAVU PROIZV.DUGOTRAJNE IMOVINE</t>
  </si>
  <si>
    <t>Postrojenja i oprema</t>
  </si>
  <si>
    <t>Knjige, umjetnička djela i ost.izložb.vrijednosti</t>
  </si>
  <si>
    <t>NAKNADE GRAĐANIMA I KUĆANSTVIMA NA TEMELJU OSIGURANJA I DRUGE NAKNADE</t>
  </si>
  <si>
    <t>Ostale nakn.građanima i kućanstvima iz proračuna</t>
  </si>
  <si>
    <t>Naknade građanima i kućanstvima u naravi</t>
  </si>
  <si>
    <t>RASHODI ZA NABAVU PROIZV. DUGOTRAJNE IMOVINE</t>
  </si>
  <si>
    <t>Prihodi poslovanja</t>
  </si>
  <si>
    <t>Pomoći iz inozemstva i od subjekata unutar općeg proračuna</t>
  </si>
  <si>
    <t>Pomoći proračunskim korisnicima iz proračuna koji im nije nadležan</t>
  </si>
  <si>
    <t>Prijenosi između proračunskih korisnika istog proračuna</t>
  </si>
  <si>
    <t>Prihodi od upr.i admin.pristojbi, pristojbi po posebnim propisima i naknada</t>
  </si>
  <si>
    <t>Prihodi od prodaje proizvoda i robe te pruženih usluga i prihodi od donacija</t>
  </si>
  <si>
    <t xml:space="preserve">Prihodi od prodaje proizvoda i robe te pruženih usluga </t>
  </si>
  <si>
    <t>Donacija od pravnih i fizičkih osoba izvan općeg proračuna</t>
  </si>
  <si>
    <t>Prihodi od nadležnog proračuna i od HZZO temeljem ugovornih obveza</t>
  </si>
  <si>
    <t>Prihodi iz nadležnog proračuna za financiranje redovne djelatnosti proračunskih korisnika</t>
  </si>
  <si>
    <t>Prihodi od prodaje nefinancijske imovine</t>
  </si>
  <si>
    <t>Prihodi od prodaje proizvedene dugotrajne imovine</t>
  </si>
  <si>
    <t>Prihodi od prodaje građevinskih objekata</t>
  </si>
  <si>
    <t>UKUPNO PRIHODI</t>
  </si>
  <si>
    <t>Rezultat poslovanja</t>
  </si>
  <si>
    <t>Višak/manjak prihoda</t>
  </si>
  <si>
    <t>RASHODI POSLOVANJA</t>
  </si>
  <si>
    <t>Rashodi za zaposlene</t>
  </si>
  <si>
    <t>Plaće (Bruto)</t>
  </si>
  <si>
    <t>Materijalni rashodi</t>
  </si>
  <si>
    <t>Nakn.troškova osobama izvan rad.odn.</t>
  </si>
  <si>
    <t>Financijski  rashodi</t>
  </si>
  <si>
    <t>Rashodi za nabavu proizvedene dugotrajne  imovine</t>
  </si>
  <si>
    <t>Knjige, umjetnička djela i ostale izložbene vrijednosti</t>
  </si>
  <si>
    <t>UKUPNO RASHODI</t>
  </si>
  <si>
    <t>Prihodi od pruženih usluga-najam</t>
  </si>
  <si>
    <t>Prihodi od prodaje proizvoda i robe te pruženih usluga</t>
  </si>
  <si>
    <t>Prihodi po posebnim propisima</t>
  </si>
  <si>
    <t>Tekuće pomoći iz drugih nenadležnih proračuna</t>
  </si>
  <si>
    <t>Tekući prijenosi između proračunskih korisnika istog proračuna</t>
  </si>
  <si>
    <t>Donacije od pravnih i fizičkih osoba izvan općeg proračuna</t>
  </si>
  <si>
    <t>PRIHODI</t>
  </si>
  <si>
    <t>RASHODI</t>
  </si>
  <si>
    <t>OPĆI PRIHODI I PRIMICI</t>
  </si>
  <si>
    <t>VLASTITI PRIHODI</t>
  </si>
  <si>
    <t>POMOĆI</t>
  </si>
  <si>
    <t>DONACIJE</t>
  </si>
  <si>
    <t>NAZIV RAČUNA</t>
  </si>
  <si>
    <t>PRIHODI I RASHODI PO EKONOMSKOJ KLASIFIKACIJI</t>
  </si>
  <si>
    <t>Naknade građanima i kućanstvima na temelju osiguranja i druge naknade</t>
  </si>
  <si>
    <t>Ostale naknade građanima i kućanstvima iz proračuna</t>
  </si>
  <si>
    <t>PO PROGRAMSKOJ, EKONOMSKOJ KLASIFIKACIJI I IZVORIMA FINANCIRANJA</t>
  </si>
  <si>
    <t>Pomoći temeljem prijenosa EU sredstava</t>
  </si>
  <si>
    <t>Tekuće pomoći iz državnog proračuna temeljem prijenosa EU sredstava</t>
  </si>
  <si>
    <t>Službena radna i zaštitna odjeća i obuća</t>
  </si>
  <si>
    <t>Doprinosi za obv.osiguranje u slučaju nezaposlenosti</t>
  </si>
  <si>
    <t>Troškovi sudskih postupaka</t>
  </si>
  <si>
    <t>PRIHODI I RASHODI PO IZVORIMA FINANCIRANJA</t>
  </si>
  <si>
    <t>OZNAKA IF</t>
  </si>
  <si>
    <t>NAZIV IZVORA FINANCIRANJA</t>
  </si>
  <si>
    <t>PRIHODI ZA POSEBNE NAMJENE</t>
  </si>
  <si>
    <t>UKUPNI RASHODI</t>
  </si>
  <si>
    <t>SVEUKUPNO PRIHODI + PRENESENI VIŠAK KORIŠTEN ZA POKRIĆE RASHODA</t>
  </si>
  <si>
    <t>PRIHODI I PRIMICI</t>
  </si>
  <si>
    <t>RASHODI I IZDACI</t>
  </si>
  <si>
    <t>Plaća za posebne uvjete rada</t>
  </si>
  <si>
    <t>Tekuće pomoći iz Ministarstva znanosti i obrazovanja</t>
  </si>
  <si>
    <t>RAČUN/OPIS</t>
  </si>
  <si>
    <t>RAČUN PRIHODA I RASHODA</t>
  </si>
  <si>
    <t>RAČUN FINANCIRANJA</t>
  </si>
  <si>
    <t>RAČUN</t>
  </si>
  <si>
    <t>Pomoći od izvanproračunskih korisnika</t>
  </si>
  <si>
    <t>Tekuće pomoći od izvanproračunskih korisnika</t>
  </si>
  <si>
    <t>3.1.</t>
  </si>
  <si>
    <t>6.2.</t>
  </si>
  <si>
    <t>7.2.</t>
  </si>
  <si>
    <t>4(3/2*100)</t>
  </si>
  <si>
    <t>POSEBNI DIO</t>
  </si>
  <si>
    <t>Aktivnost A600002 Osnovno školstvo</t>
  </si>
  <si>
    <t>Glava 00601 OSNOVNE ŠKOLE</t>
  </si>
  <si>
    <t>Aktivnost A600002 Osnovno školstvo-redovno poslovanje po minimalnom standardu</t>
  </si>
  <si>
    <t>Aktivnost A600006 Financiranje iznad minimalnog standarda-osnovno školstvo</t>
  </si>
  <si>
    <t>Aktivnost A600014 Projekt "Školska shema"</t>
  </si>
  <si>
    <t>Aktivnost A600027 Projekt "Medni dan"</t>
  </si>
  <si>
    <t>Prihod od prodaje proizvoda i robe</t>
  </si>
  <si>
    <t>VIŠAK PRIHODA IZ PRETHODNE GODINE</t>
  </si>
  <si>
    <t>Rezultat prihoda iz prethodne godine</t>
  </si>
  <si>
    <t>Ostali rahodi</t>
  </si>
  <si>
    <t>Tekuće donacije u naravi</t>
  </si>
  <si>
    <t xml:space="preserve">Ostali rashodi </t>
  </si>
  <si>
    <t>1.1.</t>
  </si>
  <si>
    <t>Aktivnost A600031 Prehrana za učenike osnovnih škola</t>
  </si>
  <si>
    <t>UKUPNI PRIHODI</t>
  </si>
  <si>
    <t>6(5/2*100)</t>
  </si>
  <si>
    <t>7(5/3*100)</t>
  </si>
  <si>
    <t>IZVJEŠTAJ O RASHODIMA PREMA FUNKCIJSKOJ KLASIFIKACIJI</t>
  </si>
  <si>
    <t>BROJČANA OZNAKA I NAZIV</t>
  </si>
  <si>
    <t>INDEKS**</t>
  </si>
  <si>
    <t>6=5/2*100</t>
  </si>
  <si>
    <t>09 OBRAZOVANJE</t>
  </si>
  <si>
    <t>091 Predškolsko i osnovno obrazovanje</t>
  </si>
  <si>
    <t>096 Dodatne usluge u obrazovanju</t>
  </si>
  <si>
    <t>SAŽETAK RAČUNA PRIHODA I RASHODA I RAČUNA FINANCIRANJA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</si>
  <si>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</si>
  <si>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</si>
  <si>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</si>
  <si>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</si>
  <si>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</si>
  <si>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</si>
  <si>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</si>
  <si>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</si>
  <si>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VIŠKA/MANJKA U SLJEDEĆE RAZDOBLJE</t>
  </si>
  <si>
    <t>INDEKS 4/1</t>
  </si>
  <si>
    <t>Uređaji strojevi i oprema za ostale namjene</t>
  </si>
  <si>
    <t>Aktivnost A600038 S osmjehom u školu 7</t>
  </si>
  <si>
    <t>5(4/3*100)</t>
  </si>
  <si>
    <t>Izvor:  OPĆI PRIHODI I PRIMICI</t>
  </si>
  <si>
    <t>INDEKS 4/3</t>
  </si>
  <si>
    <t>OSNOVNA ŠKOLA ANTE STARČEVIĆA REŠETARI</t>
  </si>
  <si>
    <t>VLADIMIRA NAZORA 21, REŠETARI</t>
  </si>
  <si>
    <t>OIB: 73244859334</t>
  </si>
  <si>
    <t>Tekuće pomoći od ostalih subjekata unutar općeg proračuna</t>
  </si>
  <si>
    <t>Proračunski korisnik 09329 OŠ ANTE STARČEVIĆA REŠETARI</t>
  </si>
  <si>
    <t xml:space="preserve">OSTVARENJE/IZVRŠENJE 1.-6.
2025. </t>
  </si>
  <si>
    <t>ZA RAZDOBLJE 1.1.- 30.06.2026.</t>
  </si>
  <si>
    <t>OSTVARENJE/IZVRŠENJE    1.-6.2025.</t>
  </si>
  <si>
    <t>IZVORNI PLAN 2026.</t>
  </si>
  <si>
    <t>OSTVARENJE/IZVRŠENJE     1.-6.2026.</t>
  </si>
  <si>
    <t>OSTAVRENJE/IZVRŠENJE 1.-06.2025.</t>
  </si>
  <si>
    <t>IZVRŠENJE 1.-06.2026.</t>
  </si>
  <si>
    <t>IZVORNI PLAN  2026.*</t>
  </si>
  <si>
    <t xml:space="preserve">OSTVARENJE/IZVRŠENJE 1.-6.
2026. </t>
  </si>
  <si>
    <t>OSTVARENJE/IZVRŠENJE  1-6.2025.</t>
  </si>
  <si>
    <t>OSTVARENJE/IZVRŠENJE     1-6.2026.</t>
  </si>
  <si>
    <t>IZVORNI PLAN  2026.</t>
  </si>
  <si>
    <t>IZVRŠENJE 1.-6.2026.</t>
  </si>
  <si>
    <t>IZVRŠENJE 1.-6. 2026.</t>
  </si>
  <si>
    <t>Izvor: 5.0.111DEC.SREDSTVA-POMOĆI</t>
  </si>
  <si>
    <t>Izvor: 3.1 VLASTITI PRIHODI-PK</t>
  </si>
  <si>
    <t>Izvor:  4.3.3 OSTALI PRIHODI ZA POSEBNE NAMJENE-PK</t>
  </si>
  <si>
    <t>Izvor: 5.0.3 POMOĆI- PK</t>
  </si>
  <si>
    <t>Izvor: 6.2 DONACIJE- PK</t>
  </si>
  <si>
    <t xml:space="preserve">Izvor: 1.1 OPĆI PRIHODI I PRIMICI </t>
  </si>
  <si>
    <t>Izvor: 5.0.2 POMOĆI- BPŽ</t>
  </si>
  <si>
    <t>Izvor: 5.0.2 POMOĆI-BPŽ</t>
  </si>
  <si>
    <t>7=5/3*100</t>
  </si>
  <si>
    <t>Izvor:  5.0.3 POMOĆI-PK</t>
  </si>
  <si>
    <t>Izvor: OSTALE POMOĆI PK  5.2.0</t>
  </si>
  <si>
    <t>Izvor: 7.2. PRIHODI OD PRODAJE NEFINANCIJSKE IMOVINE</t>
  </si>
  <si>
    <t>Izvor: 3.1 VLASTITI PRIHODI- PK</t>
  </si>
  <si>
    <t>Izvor: 5.0.111 DEC.SREDSTVA- POMOĆI</t>
  </si>
  <si>
    <t>Izvor: 4.3.3 OSTALI PRIHODI ZA POSEBNE NAMJENE- PK</t>
  </si>
  <si>
    <t>Izvor: 5.0.3  POMOĆI- PK</t>
  </si>
  <si>
    <t>Izvor: 6.2  DONACIJE- PK</t>
  </si>
  <si>
    <t>Izvor: 5.0.2 POMOĆI BPŽ</t>
  </si>
  <si>
    <t>Izvor: VLASTITI PRIHODI- PK</t>
  </si>
  <si>
    <t>Izvor: OSTALI PRIHODI ZA POSEBNE NAMJENE- PK</t>
  </si>
  <si>
    <t>Izvor: POMOĆI- PK</t>
  </si>
  <si>
    <t>Izvor:  DONACIJE- PK</t>
  </si>
  <si>
    <t>5.0.111</t>
  </si>
  <si>
    <t>5.0.3</t>
  </si>
  <si>
    <t>5.0.2</t>
  </si>
  <si>
    <t>Izvor: 5.2.0 OSTALE  POMOĆI- PK</t>
  </si>
  <si>
    <t>OSTALE POMOĆI PK</t>
  </si>
  <si>
    <t>4.3,3</t>
  </si>
  <si>
    <t>5.2,0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</si>
</sst>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n_-;\-* #,##0.00\ _k_n_-;_-* &quot;-&quot;??\ _k_n_-;_-@_-"/>
    <numFmt numFmtId="164" formatCode="#,##0.00_ ;\-#,##0.00\ "/>
    <numFmt numFmtId="165" formatCode="0;\-0;;@"/>
  </numFmts>
  <fonts count="23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6"/>
      <name val="Arial"/>
      <family val="2"/>
      <charset val="238"/>
    </font>
    <font>
      <sz val="8"/>
      <color indexed="16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8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6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66FF"/>
        <bgColor indexed="0"/>
      </patternFill>
    </fill>
    <fill>
      <patternFill patternType="solid">
        <fgColor rgb="FF66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Fill="1" applyAlignment="1"/>
    <xf numFmtId="0" fontId="7" fillId="0" borderId="3" xfId="0" applyFont="1" applyFill="1" applyBorder="1" applyAlignment="1" applyProtection="1">
      <alignment wrapText="1" readingOrder="1"/>
      <protection locked="0"/>
    </xf>
    <xf numFmtId="0" fontId="0" fillId="0" borderId="0" xfId="0" applyFill="1" applyAlignment="1"/>
    <xf numFmtId="0" fontId="10" fillId="0" borderId="0" xfId="0" applyFont="1" applyFill="1" applyAlignment="1"/>
    <xf numFmtId="0" fontId="8" fillId="0" borderId="0" xfId="0" applyFont="1" applyFill="1" applyAlignment="1"/>
    <xf numFmtId="0" fontId="1" fillId="0" borderId="0" xfId="0" applyFont="1" applyFill="1" applyAlignment="1"/>
    <xf numFmtId="0" fontId="10" fillId="0" borderId="3" xfId="0" applyFont="1" applyFill="1" applyBorder="1" applyAlignment="1" applyProtection="1">
      <alignment horizontal="left" wrapText="1" readingOrder="1"/>
      <protection locked="0"/>
    </xf>
    <xf numFmtId="0" fontId="10" fillId="0" borderId="4" xfId="0" applyFont="1" applyFill="1" applyBorder="1" applyAlignment="1">
      <alignment readingOrder="1"/>
    </xf>
    <xf numFmtId="0" fontId="7" fillId="0" borderId="3" xfId="0" applyFont="1" applyFill="1" applyBorder="1" applyAlignment="1" applyProtection="1">
      <alignment horizontal="left" wrapText="1" readingOrder="1"/>
      <protection locked="0"/>
    </xf>
    <xf numFmtId="0" fontId="7" fillId="0" borderId="4" xfId="0" applyFont="1" applyFill="1" applyBorder="1" applyAlignment="1" applyProtection="1">
      <alignment wrapText="1" readingOrder="1"/>
      <protection locked="0"/>
    </xf>
    <xf numFmtId="4" fontId="5" fillId="2" borderId="4" xfId="0" applyNumberFormat="1" applyFont="1" applyFill="1" applyBorder="1" applyAlignment="1" applyProtection="1">
      <protection locked="0"/>
    </xf>
    <xf numFmtId="4" fontId="5" fillId="5" borderId="4" xfId="0" applyNumberFormat="1" applyFont="1" applyFill="1" applyBorder="1" applyAlignment="1" applyProtection="1">
      <protection locked="0"/>
    </xf>
    <xf numFmtId="4" fontId="5" fillId="6" borderId="4" xfId="0" applyNumberFormat="1" applyFont="1" applyFill="1" applyBorder="1" applyAlignment="1" applyProtection="1">
      <protection locked="0"/>
    </xf>
    <xf numFmtId="4" fontId="5" fillId="7" borderId="4" xfId="0" applyNumberFormat="1" applyFont="1" applyFill="1" applyBorder="1" applyAlignment="1" applyProtection="1">
      <protection locked="0"/>
    </xf>
    <xf numFmtId="4" fontId="6" fillId="3" borderId="4" xfId="0" applyNumberFormat="1" applyFont="1" applyFill="1" applyBorder="1" applyAlignment="1" applyProtection="1">
      <protection locked="0"/>
    </xf>
    <xf numFmtId="4" fontId="7" fillId="0" borderId="4" xfId="0" applyNumberFormat="1" applyFont="1" applyFill="1" applyBorder="1" applyAlignment="1" applyProtection="1">
      <protection locked="0"/>
    </xf>
    <xf numFmtId="0" fontId="0" fillId="0" borderId="0" xfId="0" applyAlignment="1"/>
    <xf numFmtId="0" fontId="10" fillId="0" borderId="0" xfId="0" applyFont="1"/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" fontId="3" fillId="0" borderId="12" xfId="0" applyNumberFormat="1" applyFont="1" applyFill="1" applyBorder="1" applyAlignment="1" applyProtection="1">
      <alignment horizontal="right" wrapText="1"/>
    </xf>
    <xf numFmtId="0" fontId="3" fillId="0" borderId="0" xfId="0" quotePrefix="1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7" fillId="0" borderId="0" xfId="0" applyFont="1" applyAlignment="1">
      <alignment vertical="center"/>
    </xf>
    <xf numFmtId="4" fontId="5" fillId="9" borderId="4" xfId="0" applyNumberFormat="1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alignment horizontal="left" wrapText="1" readingOrder="1"/>
      <protection locked="0"/>
    </xf>
    <xf numFmtId="4" fontId="6" fillId="0" borderId="4" xfId="0" applyNumberFormat="1" applyFont="1" applyFill="1" applyBorder="1" applyAlignment="1" applyProtection="1">
      <protection locked="0"/>
    </xf>
    <xf numFmtId="4" fontId="6" fillId="0" borderId="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>
      <alignment horizontal="left"/>
    </xf>
    <xf numFmtId="0" fontId="7" fillId="0" borderId="4" xfId="0" applyFont="1" applyFill="1" applyBorder="1" applyAlignment="1" applyProtection="1">
      <alignment horizontal="left" wrapText="1" readingOrder="1"/>
      <protection locked="0"/>
    </xf>
    <xf numFmtId="0" fontId="7" fillId="0" borderId="3" xfId="0" applyFont="1" applyFill="1" applyBorder="1" applyAlignment="1" applyProtection="1">
      <alignment horizontal="left" vertical="center" wrapText="1" readingOrder="1"/>
      <protection locked="0"/>
    </xf>
    <xf numFmtId="0" fontId="7" fillId="0" borderId="8" xfId="0" applyFont="1" applyFill="1" applyBorder="1" applyAlignment="1" applyProtection="1">
      <alignment wrapText="1" readingOrder="1"/>
      <protection locked="0"/>
    </xf>
    <xf numFmtId="0" fontId="7" fillId="0" borderId="9" xfId="0" applyFont="1" applyFill="1" applyBorder="1" applyAlignment="1" applyProtection="1">
      <alignment wrapText="1" readingOrder="1"/>
      <protection locked="0"/>
    </xf>
    <xf numFmtId="4" fontId="7" fillId="0" borderId="9" xfId="0" applyNumberFormat="1" applyFont="1" applyFill="1" applyBorder="1" applyAlignment="1" applyProtection="1">
      <protection locked="0"/>
    </xf>
    <xf numFmtId="0" fontId="0" fillId="0" borderId="0" xfId="0" applyFill="1" applyAlignment="1">
      <alignment vertical="center"/>
    </xf>
    <xf numFmtId="4" fontId="9" fillId="0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wrapText="1" readingOrder="1"/>
      <protection locked="0"/>
    </xf>
    <xf numFmtId="0" fontId="9" fillId="0" borderId="4" xfId="0" applyFont="1" applyFill="1" applyBorder="1" applyAlignment="1">
      <alignment horizontal="left" readingOrder="1"/>
    </xf>
    <xf numFmtId="4" fontId="10" fillId="0" borderId="4" xfId="0" applyNumberFormat="1" applyFont="1" applyFill="1" applyBorder="1" applyAlignment="1"/>
    <xf numFmtId="0" fontId="9" fillId="0" borderId="4" xfId="0" applyFont="1" applyFill="1" applyBorder="1" applyAlignment="1">
      <alignment horizontal="left"/>
    </xf>
    <xf numFmtId="0" fontId="6" fillId="0" borderId="3" xfId="0" applyFont="1" applyFill="1" applyBorder="1" applyAlignment="1" applyProtection="1">
      <alignment horizontal="left" vertical="center" wrapText="1" readingOrder="1"/>
      <protection locked="0"/>
    </xf>
    <xf numFmtId="4" fontId="10" fillId="0" borderId="9" xfId="0" applyNumberFormat="1" applyFont="1" applyFill="1" applyBorder="1" applyAlignment="1"/>
    <xf numFmtId="4" fontId="9" fillId="0" borderId="4" xfId="0" applyNumberFormat="1" applyFont="1" applyFill="1" applyBorder="1" applyAlignment="1" applyProtection="1">
      <protection locked="0"/>
    </xf>
    <xf numFmtId="4" fontId="9" fillId="4" borderId="4" xfId="0" applyNumberFormat="1" applyFont="1" applyFill="1" applyBorder="1" applyAlignment="1" applyProtection="1">
      <protection locked="0"/>
    </xf>
    <xf numFmtId="4" fontId="10" fillId="0" borderId="4" xfId="0" applyNumberFormat="1" applyFont="1" applyFill="1" applyBorder="1" applyAlignment="1" applyProtection="1">
      <protection locked="0"/>
    </xf>
    <xf numFmtId="0" fontId="8" fillId="0" borderId="0" xfId="0" applyFont="1" applyFill="1" applyAlignment="1">
      <alignment horizontal="left" vertical="center"/>
    </xf>
    <xf numFmtId="4" fontId="6" fillId="0" borderId="4" xfId="0" applyNumberFormat="1" applyFont="1" applyFill="1" applyBorder="1" applyAlignment="1" applyProtection="1">
      <alignment horizontal="right" vertical="center"/>
      <protection locked="0"/>
    </xf>
    <xf numFmtId="4" fontId="6" fillId="4" borderId="4" xfId="0" applyNumberFormat="1" applyFont="1" applyFill="1" applyBorder="1" applyAlignment="1" applyProtection="1">
      <protection locked="0"/>
    </xf>
    <xf numFmtId="0" fontId="6" fillId="0" borderId="4" xfId="0" applyFont="1" applyFill="1" applyBorder="1" applyAlignment="1" applyProtection="1">
      <alignment wrapText="1" readingOrder="1"/>
      <protection locked="0"/>
    </xf>
    <xf numFmtId="4" fontId="11" fillId="9" borderId="4" xfId="0" applyNumberFormat="1" applyFont="1" applyFill="1" applyBorder="1" applyAlignment="1" applyProtection="1">
      <alignment vertical="center"/>
      <protection locked="0"/>
    </xf>
    <xf numFmtId="4" fontId="11" fillId="10" borderId="4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/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4" fontId="5" fillId="2" borderId="2" xfId="0" applyNumberFormat="1" applyFont="1" applyFill="1" applyBorder="1" applyAlignment="1" applyProtection="1">
      <protection locked="0"/>
    </xf>
    <xf numFmtId="0" fontId="9" fillId="0" borderId="4" xfId="0" applyFont="1" applyFill="1" applyBorder="1" applyAlignment="1"/>
    <xf numFmtId="0" fontId="9" fillId="0" borderId="4" xfId="0" applyFont="1" applyFill="1" applyBorder="1" applyAlignment="1" applyProtection="1">
      <alignment wrapText="1" readingOrder="1"/>
      <protection locked="0"/>
    </xf>
    <xf numFmtId="0" fontId="10" fillId="0" borderId="4" xfId="0" applyFont="1" applyFill="1" applyBorder="1" applyAlignment="1"/>
    <xf numFmtId="0" fontId="10" fillId="0" borderId="4" xfId="0" applyFont="1" applyFill="1" applyBorder="1" applyAlignment="1" applyProtection="1">
      <alignment wrapText="1" readingOrder="1"/>
      <protection locked="0"/>
    </xf>
    <xf numFmtId="0" fontId="6" fillId="0" borderId="4" xfId="0" applyFont="1" applyFill="1" applyBorder="1" applyAlignment="1" applyProtection="1">
      <alignment vertical="center" wrapText="1" readingOrder="1"/>
      <protection locked="0"/>
    </xf>
    <xf numFmtId="0" fontId="6" fillId="0" borderId="4" xfId="0" applyFont="1" applyFill="1" applyBorder="1" applyAlignment="1" applyProtection="1">
      <alignment readingOrder="1"/>
      <protection locked="0"/>
    </xf>
    <xf numFmtId="4" fontId="6" fillId="0" borderId="4" xfId="0" applyNumberFormat="1" applyFont="1" applyFill="1" applyBorder="1" applyAlignment="1" applyProtection="1">
      <alignment wrapText="1" readingOrder="1"/>
      <protection locked="0"/>
    </xf>
    <xf numFmtId="4" fontId="7" fillId="0" borderId="4" xfId="0" applyNumberFormat="1" applyFont="1" applyFill="1" applyBorder="1" applyAlignment="1" applyProtection="1">
      <alignment wrapText="1" readingOrder="1"/>
      <protection locked="0"/>
    </xf>
    <xf numFmtId="0" fontId="6" fillId="0" borderId="4" xfId="0" applyFont="1" applyFill="1" applyBorder="1" applyAlignment="1" applyProtection="1">
      <alignment horizontal="left" readingOrder="1"/>
      <protection locked="0"/>
    </xf>
    <xf numFmtId="0" fontId="6" fillId="0" borderId="4" xfId="0" applyFont="1" applyFill="1" applyBorder="1" applyAlignment="1" applyProtection="1">
      <alignment horizontal="left" vertical="center" wrapText="1" readingOrder="1"/>
      <protection locked="0"/>
    </xf>
    <xf numFmtId="0" fontId="6" fillId="0" borderId="4" xfId="0" applyFont="1" applyFill="1" applyBorder="1" applyAlignment="1" applyProtection="1">
      <alignment horizontal="center" readingOrder="1"/>
      <protection locked="0"/>
    </xf>
    <xf numFmtId="0" fontId="10" fillId="0" borderId="0" xfId="0" applyFont="1" applyBorder="1"/>
    <xf numFmtId="0" fontId="10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/>
    <xf numFmtId="0" fontId="10" fillId="0" borderId="3" xfId="0" applyFont="1" applyFill="1" applyBorder="1" applyAlignment="1" applyProtection="1">
      <alignment horizontal="center" vertical="center" wrapText="1" readingOrder="1"/>
      <protection locked="0"/>
    </xf>
    <xf numFmtId="0" fontId="10" fillId="0" borderId="4" xfId="0" applyFont="1" applyFill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left" vertical="center" readingOrder="1"/>
    </xf>
    <xf numFmtId="0" fontId="9" fillId="0" borderId="3" xfId="0" applyFont="1" applyFill="1" applyBorder="1" applyAlignment="1" applyProtection="1">
      <alignment horizontal="center" vertical="center" wrapText="1" readingOrder="1"/>
      <protection locked="0"/>
    </xf>
    <xf numFmtId="0" fontId="9" fillId="0" borderId="4" xfId="0" applyFont="1" applyFill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readingOrder="1"/>
    </xf>
    <xf numFmtId="0" fontId="10" fillId="0" borderId="3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left" vertical="center" readingOrder="1"/>
    </xf>
    <xf numFmtId="0" fontId="9" fillId="0" borderId="3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left" vertical="center" wrapText="1" readingOrder="1"/>
    </xf>
    <xf numFmtId="0" fontId="10" fillId="0" borderId="4" xfId="0" applyFont="1" applyBorder="1" applyAlignment="1">
      <alignment horizontal="left" vertical="center" wrapText="1" readingOrder="1"/>
    </xf>
    <xf numFmtId="0" fontId="15" fillId="0" borderId="3" xfId="0" applyNumberFormat="1" applyFont="1" applyFill="1" applyBorder="1" applyAlignment="1" applyProtection="1">
      <alignment horizontal="center" vertical="center" readingOrder="1"/>
    </xf>
    <xf numFmtId="0" fontId="15" fillId="0" borderId="4" xfId="0" applyNumberFormat="1" applyFont="1" applyFill="1" applyBorder="1" applyAlignment="1" applyProtection="1">
      <alignment horizontal="left" vertical="center" wrapText="1" readingOrder="1"/>
    </xf>
    <xf numFmtId="0" fontId="15" fillId="0" borderId="0" xfId="0" applyNumberFormat="1" applyFont="1" applyFill="1" applyBorder="1" applyAlignment="1" applyProtection="1">
      <alignment horizontal="left" vertical="center" readingOrder="1"/>
    </xf>
    <xf numFmtId="0" fontId="4" fillId="0" borderId="3" xfId="0" applyNumberFormat="1" applyFont="1" applyFill="1" applyBorder="1" applyAlignment="1" applyProtection="1">
      <alignment horizontal="center" vertical="center" readingOrder="1"/>
    </xf>
    <xf numFmtId="0" fontId="4" fillId="0" borderId="4" xfId="0" applyNumberFormat="1" applyFont="1" applyFill="1" applyBorder="1" applyAlignment="1" applyProtection="1">
      <alignment horizontal="left" vertical="center" wrapText="1" readingOrder="1"/>
    </xf>
    <xf numFmtId="0" fontId="4" fillId="0" borderId="0" xfId="0" applyNumberFormat="1" applyFont="1" applyFill="1" applyBorder="1" applyAlignment="1" applyProtection="1">
      <alignment horizontal="left" vertical="center" readingOrder="1"/>
    </xf>
    <xf numFmtId="0" fontId="11" fillId="11" borderId="3" xfId="0" applyNumberFormat="1" applyFont="1" applyFill="1" applyBorder="1" applyAlignment="1" applyProtection="1">
      <alignment horizontal="center" vertical="center"/>
    </xf>
    <xf numFmtId="0" fontId="11" fillId="11" borderId="4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/>
    <xf numFmtId="0" fontId="15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11" fillId="12" borderId="8" xfId="0" applyNumberFormat="1" applyFont="1" applyFill="1" applyBorder="1" applyAlignment="1" applyProtection="1">
      <alignment horizontal="center" vertical="center"/>
    </xf>
    <xf numFmtId="0" fontId="11" fillId="12" borderId="9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4" fontId="9" fillId="4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vertical="center" wrapText="1" readingOrder="1"/>
      <protection locked="0"/>
    </xf>
    <xf numFmtId="4" fontId="9" fillId="0" borderId="4" xfId="0" applyNumberFormat="1" applyFont="1" applyFill="1" applyBorder="1" applyAlignment="1">
      <alignment vertical="center"/>
    </xf>
    <xf numFmtId="0" fontId="7" fillId="0" borderId="3" xfId="0" applyFont="1" applyFill="1" applyBorder="1" applyAlignment="1" applyProtection="1">
      <alignment vertical="center" wrapText="1" readingOrder="1"/>
      <protection locked="0"/>
    </xf>
    <xf numFmtId="4" fontId="10" fillId="0" borderId="4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4" fontId="11" fillId="10" borderId="12" xfId="0" applyNumberFormat="1" applyFont="1" applyFill="1" applyBorder="1" applyAlignment="1"/>
    <xf numFmtId="4" fontId="9" fillId="13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4" xfId="0" applyFont="1" applyFill="1" applyBorder="1" applyAlignment="1">
      <alignment vertical="center" wrapText="1"/>
    </xf>
    <xf numFmtId="4" fontId="9" fillId="0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3" xfId="0" applyFont="1" applyFill="1" applyBorder="1" applyAlignment="1" applyProtection="1">
      <alignment horizontal="left" vertical="center" wrapText="1" readingOrder="1"/>
      <protection locked="0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8" xfId="0" applyFont="1" applyFill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8" fillId="0" borderId="0" xfId="0" applyFont="1"/>
    <xf numFmtId="4" fontId="10" fillId="0" borderId="0" xfId="1" applyNumberFormat="1" applyFont="1" applyAlignment="1">
      <alignment horizontal="right"/>
    </xf>
    <xf numFmtId="4" fontId="11" fillId="9" borderId="21" xfId="1" applyNumberFormat="1" applyFont="1" applyFill="1" applyBorder="1" applyAlignment="1" applyProtection="1">
      <alignment horizontal="right" vertical="center" wrapText="1" readingOrder="1"/>
      <protection locked="0"/>
    </xf>
    <xf numFmtId="164" fontId="10" fillId="0" borderId="0" xfId="1" applyNumberFormat="1" applyFont="1" applyBorder="1" applyAlignment="1">
      <alignment horizontal="right"/>
    </xf>
    <xf numFmtId="164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Fill="1" applyBorder="1" applyAlignment="1">
      <alignment vertical="center"/>
    </xf>
    <xf numFmtId="0" fontId="17" fillId="0" borderId="0" xfId="0" applyFont="1" applyBorder="1"/>
    <xf numFmtId="1" fontId="16" fillId="0" borderId="12" xfId="1" applyNumberFormat="1" applyFont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vertical="center"/>
    </xf>
    <xf numFmtId="164" fontId="11" fillId="11" borderId="2" xfId="1" applyNumberFormat="1" applyFont="1" applyFill="1" applyBorder="1" applyAlignment="1">
      <alignment horizontal="right" vertical="center"/>
    </xf>
    <xf numFmtId="164" fontId="10" fillId="0" borderId="4" xfId="1" applyNumberFormat="1" applyFont="1" applyBorder="1" applyAlignment="1">
      <alignment horizontal="right" vertical="center" readingOrder="1"/>
    </xf>
    <xf numFmtId="164" fontId="9" fillId="0" borderId="4" xfId="1" applyNumberFormat="1" applyFont="1" applyBorder="1" applyAlignment="1">
      <alignment horizontal="right" vertical="center" readingOrder="1"/>
    </xf>
    <xf numFmtId="164" fontId="15" fillId="0" borderId="4" xfId="1" applyNumberFormat="1" applyFont="1" applyFill="1" applyBorder="1" applyAlignment="1" applyProtection="1">
      <alignment horizontal="right" vertical="center" readingOrder="1"/>
    </xf>
    <xf numFmtId="164" fontId="4" fillId="0" borderId="4" xfId="1" applyNumberFormat="1" applyFont="1" applyFill="1" applyBorder="1" applyAlignment="1" applyProtection="1">
      <alignment horizontal="right" vertical="center" readingOrder="1"/>
    </xf>
    <xf numFmtId="164" fontId="15" fillId="0" borderId="4" xfId="1" applyNumberFormat="1" applyFont="1" applyFill="1" applyBorder="1" applyAlignment="1" applyProtection="1">
      <alignment horizontal="right" vertical="center"/>
    </xf>
    <xf numFmtId="164" fontId="4" fillId="0" borderId="4" xfId="1" applyNumberFormat="1" applyFont="1" applyFill="1" applyBorder="1" applyAlignment="1" applyProtection="1">
      <alignment horizontal="right" vertical="center"/>
    </xf>
    <xf numFmtId="164" fontId="11" fillId="12" borderId="9" xfId="1" applyNumberFormat="1" applyFont="1" applyFill="1" applyBorder="1" applyAlignment="1" applyProtection="1">
      <alignment horizontal="right" vertical="center"/>
    </xf>
    <xf numFmtId="0" fontId="0" fillId="4" borderId="3" xfId="0" applyFill="1" applyBorder="1" applyAlignment="1"/>
    <xf numFmtId="0" fontId="9" fillId="0" borderId="4" xfId="0" applyFont="1" applyFill="1" applyBorder="1" applyAlignment="1" applyProtection="1">
      <alignment horizontal="left" vertical="center" wrapText="1" readingOrder="1"/>
      <protection locked="0"/>
    </xf>
    <xf numFmtId="0" fontId="10" fillId="0" borderId="4" xfId="0" applyFont="1" applyFill="1" applyBorder="1" applyAlignment="1" applyProtection="1">
      <alignment horizontal="left" vertical="center" wrapText="1" readingOrder="1"/>
      <protection locked="0"/>
    </xf>
    <xf numFmtId="0" fontId="14" fillId="10" borderId="20" xfId="0" applyFont="1" applyFill="1" applyBorder="1" applyAlignment="1"/>
    <xf numFmtId="0" fontId="11" fillId="11" borderId="1" xfId="0" applyNumberFormat="1" applyFont="1" applyFill="1" applyBorder="1" applyAlignment="1" applyProtection="1">
      <alignment horizontal="center" vertical="center"/>
    </xf>
    <xf numFmtId="0" fontId="11" fillId="11" borderId="2" xfId="0" applyNumberFormat="1" applyFont="1" applyFill="1" applyBorder="1" applyAlignment="1" applyProtection="1">
      <alignment vertical="center" wrapText="1"/>
    </xf>
    <xf numFmtId="164" fontId="11" fillId="11" borderId="2" xfId="1" applyNumberFormat="1" applyFont="1" applyFill="1" applyBorder="1" applyAlignment="1" applyProtection="1">
      <alignment horizontal="right" vertical="center"/>
    </xf>
    <xf numFmtId="164" fontId="15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1" applyNumberFormat="1" applyFont="1" applyFill="1" applyBorder="1" applyAlignment="1" applyProtection="1">
      <alignment horizontal="right"/>
    </xf>
    <xf numFmtId="0" fontId="11" fillId="11" borderId="4" xfId="0" applyNumberFormat="1" applyFont="1" applyFill="1" applyBorder="1" applyAlignment="1" applyProtection="1">
      <alignment vertical="center" wrapText="1"/>
    </xf>
    <xf numFmtId="164" fontId="11" fillId="11" borderId="4" xfId="1" applyNumberFormat="1" applyFont="1" applyFill="1" applyBorder="1" applyAlignment="1" applyProtection="1">
      <alignment horizontal="right" vertical="center"/>
    </xf>
    <xf numFmtId="0" fontId="11" fillId="12" borderId="9" xfId="0" applyNumberFormat="1" applyFont="1" applyFill="1" applyBorder="1" applyAlignment="1" applyProtection="1">
      <alignment vertical="center" wrapText="1"/>
    </xf>
    <xf numFmtId="10" fontId="0" fillId="0" borderId="0" xfId="0" applyNumberFormat="1" applyAlignment="1"/>
    <xf numFmtId="10" fontId="4" fillId="0" borderId="12" xfId="0" applyNumberFormat="1" applyFont="1" applyBorder="1" applyAlignment="1" applyProtection="1">
      <alignment horizontal="center" vertical="center" wrapText="1"/>
      <protection locked="0"/>
    </xf>
    <xf numFmtId="1" fontId="16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2" fillId="0" borderId="0" xfId="0" applyFont="1" applyAlignment="1" applyProtection="1">
      <alignment wrapText="1" readingOrder="1"/>
      <protection locked="0"/>
    </xf>
    <xf numFmtId="0" fontId="9" fillId="4" borderId="3" xfId="0" applyFont="1" applyFill="1" applyBorder="1" applyAlignment="1" applyProtection="1">
      <alignment horizontal="center" vertical="center" wrapText="1" readingOrder="1"/>
      <protection locked="0"/>
    </xf>
    <xf numFmtId="0" fontId="9" fillId="4" borderId="4" xfId="0" applyFont="1" applyFill="1" applyBorder="1" applyAlignment="1">
      <alignment horizontal="left" vertical="center" wrapText="1" readingOrder="1"/>
    </xf>
    <xf numFmtId="164" fontId="9" fillId="4" borderId="4" xfId="1" applyNumberFormat="1" applyFont="1" applyFill="1" applyBorder="1" applyAlignment="1">
      <alignment horizontal="right" vertical="center" readingOrder="1"/>
    </xf>
    <xf numFmtId="0" fontId="11" fillId="11" borderId="3" xfId="0" applyFont="1" applyFill="1" applyBorder="1" applyAlignment="1" applyProtection="1">
      <alignment horizontal="center" vertical="center" wrapText="1" readingOrder="1"/>
      <protection locked="0"/>
    </xf>
    <xf numFmtId="164" fontId="11" fillId="11" borderId="4" xfId="1" applyNumberFormat="1" applyFont="1" applyFill="1" applyBorder="1" applyAlignment="1">
      <alignment horizontal="right" vertical="center" readingOrder="1"/>
    </xf>
    <xf numFmtId="0" fontId="11" fillId="11" borderId="4" xfId="0" applyFont="1" applyFill="1" applyBorder="1" applyAlignment="1">
      <alignment horizontal="left" vertical="center" wrapText="1" readingOrder="1"/>
    </xf>
    <xf numFmtId="4" fontId="8" fillId="0" borderId="0" xfId="0" applyNumberFormat="1" applyFont="1" applyFill="1" applyAlignment="1"/>
    <xf numFmtId="164" fontId="10" fillId="0" borderId="0" xfId="0" applyNumberFormat="1" applyFont="1" applyBorder="1" applyAlignment="1">
      <alignment horizontal="left" vertical="center" readingOrder="1"/>
    </xf>
    <xf numFmtId="164" fontId="4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center" vertical="center"/>
    </xf>
    <xf numFmtId="164" fontId="11" fillId="0" borderId="0" xfId="1" applyNumberFormat="1" applyFont="1" applyFill="1" applyBorder="1" applyAlignment="1" applyProtection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vertical="center"/>
    </xf>
    <xf numFmtId="164" fontId="4" fillId="0" borderId="0" xfId="0" applyNumberFormat="1" applyFont="1" applyFill="1" applyBorder="1" applyAlignment="1" applyProtection="1">
      <alignment horizontal="left" vertical="center" readingOrder="1"/>
    </xf>
    <xf numFmtId="164" fontId="15" fillId="0" borderId="0" xfId="0" applyNumberFormat="1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2" fillId="0" borderId="0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4" fontId="3" fillId="0" borderId="12" xfId="0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3" fillId="14" borderId="14" xfId="0" applyNumberFormat="1" applyFont="1" applyFill="1" applyBorder="1" applyAlignment="1" applyProtection="1">
      <alignment horizontal="center" vertical="center" wrapText="1"/>
    </xf>
    <xf numFmtId="0" fontId="3" fillId="14" borderId="12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>
      <alignment horizontal="right"/>
    </xf>
    <xf numFmtId="4" fontId="2" fillId="0" borderId="12" xfId="0" applyNumberFormat="1" applyFont="1" applyFill="1" applyBorder="1" applyAlignment="1" applyProtection="1">
      <alignment horizontal="right" wrapText="1"/>
    </xf>
    <xf numFmtId="4" fontId="2" fillId="0" borderId="12" xfId="0" applyNumberFormat="1" applyFont="1" applyFill="1" applyBorder="1" applyAlignment="1"/>
    <xf numFmtId="0" fontId="3" fillId="8" borderId="12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/>
    <xf numFmtId="4" fontId="4" fillId="0" borderId="0" xfId="0" applyNumberFormat="1" applyFont="1" applyFill="1" applyBorder="1" applyAlignment="1" applyProtection="1"/>
    <xf numFmtId="4" fontId="10" fillId="0" borderId="0" xfId="1" applyNumberFormat="1" applyFont="1" applyBorder="1" applyAlignment="1">
      <alignment horizontal="right"/>
    </xf>
    <xf numFmtId="4" fontId="10" fillId="0" borderId="0" xfId="0" applyNumberFormat="1" applyFont="1" applyBorder="1"/>
    <xf numFmtId="4" fontId="4" fillId="0" borderId="12" xfId="1" applyNumberFormat="1" applyFont="1" applyBorder="1" applyAlignment="1" applyProtection="1">
      <alignment horizontal="center" vertical="center"/>
      <protection locked="0"/>
    </xf>
    <xf numFmtId="4" fontId="16" fillId="0" borderId="12" xfId="1" applyNumberFormat="1" applyFont="1" applyBorder="1" applyAlignment="1" applyProtection="1">
      <alignment horizontal="center" vertical="center"/>
      <protection locked="0"/>
    </xf>
    <xf numFmtId="4" fontId="11" fillId="11" borderId="16" xfId="2" applyNumberFormat="1" applyFont="1" applyFill="1" applyBorder="1" applyAlignment="1">
      <alignment horizontal="right" vertical="center"/>
    </xf>
    <xf numFmtId="4" fontId="10" fillId="0" borderId="17" xfId="2" applyNumberFormat="1" applyFont="1" applyBorder="1" applyAlignment="1">
      <alignment horizontal="right" vertical="center" readingOrder="1"/>
    </xf>
    <xf numFmtId="4" fontId="11" fillId="11" borderId="17" xfId="2" applyNumberFormat="1" applyFont="1" applyFill="1" applyBorder="1" applyAlignment="1" applyProtection="1">
      <alignment horizontal="right" vertical="center"/>
    </xf>
    <xf numFmtId="4" fontId="15" fillId="0" borderId="17" xfId="2" applyNumberFormat="1" applyFont="1" applyFill="1" applyBorder="1" applyAlignment="1" applyProtection="1">
      <alignment horizontal="right" vertical="center"/>
    </xf>
    <xf numFmtId="4" fontId="4" fillId="0" borderId="17" xfId="2" applyNumberFormat="1" applyFont="1" applyFill="1" applyBorder="1" applyAlignment="1" applyProtection="1">
      <alignment horizontal="right" vertical="center"/>
    </xf>
    <xf numFmtId="4" fontId="11" fillId="12" borderId="9" xfId="1" applyNumberFormat="1" applyFont="1" applyFill="1" applyBorder="1" applyAlignment="1" applyProtection="1">
      <alignment horizontal="right" vertical="center"/>
    </xf>
    <xf numFmtId="4" fontId="11" fillId="12" borderId="18" xfId="2" applyNumberFormat="1" applyFont="1" applyFill="1" applyBorder="1" applyAlignment="1" applyProtection="1">
      <alignment horizontal="right" vertical="center"/>
    </xf>
    <xf numFmtId="4" fontId="11" fillId="0" borderId="0" xfId="2" applyNumberFormat="1" applyFont="1" applyFill="1" applyBorder="1" applyAlignment="1" applyProtection="1">
      <alignment horizontal="right" vertical="center"/>
    </xf>
    <xf numFmtId="4" fontId="4" fillId="0" borderId="0" xfId="1" applyNumberFormat="1" applyFont="1" applyFill="1" applyBorder="1" applyAlignment="1" applyProtection="1">
      <alignment horizontal="right"/>
    </xf>
    <xf numFmtId="4" fontId="11" fillId="11" borderId="16" xfId="2" applyNumberFormat="1" applyFont="1" applyFill="1" applyBorder="1" applyAlignment="1" applyProtection="1">
      <alignment horizontal="right" vertical="center"/>
    </xf>
    <xf numFmtId="4" fontId="15" fillId="0" borderId="17" xfId="2" applyNumberFormat="1" applyFont="1" applyFill="1" applyBorder="1" applyAlignment="1" applyProtection="1">
      <alignment horizontal="right"/>
    </xf>
    <xf numFmtId="4" fontId="4" fillId="0" borderId="17" xfId="2" applyNumberFormat="1" applyFont="1" applyFill="1" applyBorder="1" applyAlignment="1" applyProtection="1">
      <alignment horizontal="right"/>
    </xf>
    <xf numFmtId="0" fontId="9" fillId="0" borderId="4" xfId="0" applyFont="1" applyBorder="1" applyAlignment="1">
      <alignment vertical="center" wrapText="1"/>
    </xf>
    <xf numFmtId="164" fontId="9" fillId="0" borderId="4" xfId="1" applyNumberFormat="1" applyFont="1" applyBorder="1" applyAlignment="1">
      <alignment horizontal="right" vertical="center"/>
    </xf>
    <xf numFmtId="4" fontId="9" fillId="0" borderId="17" xfId="2" applyNumberFormat="1" applyFont="1" applyBorder="1" applyAlignment="1">
      <alignment horizontal="right" vertical="center"/>
    </xf>
    <xf numFmtId="4" fontId="15" fillId="0" borderId="12" xfId="1" applyNumberFormat="1" applyFont="1" applyBorder="1" applyAlignment="1" applyProtection="1">
      <alignment horizontal="center" vertical="center"/>
      <protection locked="0"/>
    </xf>
    <xf numFmtId="4" fontId="9" fillId="4" borderId="17" xfId="2" applyNumberFormat="1" applyFont="1" applyFill="1" applyBorder="1" applyAlignment="1">
      <alignment horizontal="right" vertical="center" readingOrder="1"/>
    </xf>
    <xf numFmtId="4" fontId="11" fillId="11" borderId="17" xfId="2" applyNumberFormat="1" applyFont="1" applyFill="1" applyBorder="1" applyAlignment="1">
      <alignment horizontal="right" vertical="center" readingOrder="1"/>
    </xf>
    <xf numFmtId="4" fontId="0" fillId="0" borderId="0" xfId="0" applyNumberFormat="1" applyAlignment="1"/>
    <xf numFmtId="4" fontId="4" fillId="0" borderId="12" xfId="0" applyNumberFormat="1" applyFont="1" applyBorder="1" applyAlignment="1" applyProtection="1">
      <alignment horizontal="center" vertical="center" wrapText="1"/>
      <protection locked="0"/>
    </xf>
    <xf numFmtId="4" fontId="16" fillId="0" borderId="12" xfId="0" applyNumberFormat="1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vertical="center" wrapText="1"/>
      <protection locked="0"/>
    </xf>
    <xf numFmtId="0" fontId="16" fillId="0" borderId="19" xfId="0" applyFont="1" applyBorder="1" applyAlignment="1" applyProtection="1">
      <alignment vertical="center" wrapText="1"/>
      <protection locked="0"/>
    </xf>
    <xf numFmtId="0" fontId="1" fillId="0" borderId="0" xfId="0" applyFont="1"/>
    <xf numFmtId="0" fontId="10" fillId="0" borderId="11" xfId="0" applyFont="1" applyFill="1" applyBorder="1" applyAlignment="1" applyProtection="1">
      <alignment horizontal="left" wrapText="1" readingOrder="1"/>
      <protection locked="0"/>
    </xf>
    <xf numFmtId="1" fontId="17" fillId="0" borderId="19" xfId="0" applyNumberFormat="1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15" borderId="12" xfId="0" applyNumberFormat="1" applyFont="1" applyFill="1" applyBorder="1" applyAlignment="1" applyProtection="1">
      <alignment horizontal="center" vertical="center" wrapText="1"/>
    </xf>
    <xf numFmtId="0" fontId="8" fillId="16" borderId="12" xfId="0" applyNumberFormat="1" applyFont="1" applyFill="1" applyBorder="1" applyAlignment="1" applyProtection="1">
      <alignment horizontal="left" vertical="center" wrapText="1"/>
    </xf>
    <xf numFmtId="3" fontId="2" fillId="16" borderId="12" xfId="0" applyNumberFormat="1" applyFont="1" applyFill="1" applyBorder="1" applyAlignment="1">
      <alignment horizontal="right"/>
    </xf>
    <xf numFmtId="0" fontId="0" fillId="0" borderId="12" xfId="0" applyBorder="1"/>
    <xf numFmtId="0" fontId="22" fillId="16" borderId="12" xfId="0" quotePrefix="1" applyFont="1" applyFill="1" applyBorder="1" applyAlignment="1">
      <alignment horizontal="left" vertical="center" wrapText="1"/>
    </xf>
    <xf numFmtId="0" fontId="1" fillId="16" borderId="12" xfId="0" applyFont="1" applyFill="1" applyBorder="1" applyAlignment="1">
      <alignment horizontal="left" vertical="center"/>
    </xf>
    <xf numFmtId="0" fontId="22" fillId="16" borderId="12" xfId="0" applyNumberFormat="1" applyFont="1" applyFill="1" applyBorder="1" applyAlignment="1" applyProtection="1">
      <alignment horizontal="left" vertical="center" wrapText="1" indent="1"/>
    </xf>
    <xf numFmtId="0" fontId="1" fillId="16" borderId="12" xfId="0" applyNumberFormat="1" applyFont="1" applyFill="1" applyBorder="1" applyAlignment="1" applyProtection="1">
      <alignment horizontal="left" vertical="center" wrapText="1"/>
    </xf>
    <xf numFmtId="0" fontId="10" fillId="0" borderId="6" xfId="0" applyFont="1" applyFill="1" applyBorder="1" applyAlignment="1">
      <alignment readingOrder="1"/>
    </xf>
    <xf numFmtId="0" fontId="2" fillId="0" borderId="0" xfId="0" applyNumberFormat="1" applyFont="1" applyFill="1" applyBorder="1" applyAlignment="1" applyProtection="1"/>
    <xf numFmtId="164" fontId="1" fillId="0" borderId="12" xfId="1" applyNumberFormat="1" applyFont="1" applyBorder="1" applyAlignment="1">
      <alignment horizontal="right" vertical="center" readingOrder="1"/>
    </xf>
    <xf numFmtId="2" fontId="1" fillId="0" borderId="12" xfId="0" applyNumberFormat="1" applyFont="1" applyBorder="1"/>
    <xf numFmtId="164" fontId="10" fillId="0" borderId="4" xfId="1" applyNumberFormat="1" applyFont="1" applyFill="1" applyBorder="1" applyAlignment="1">
      <alignment horizontal="right" vertical="center" readingOrder="1"/>
    </xf>
    <xf numFmtId="4" fontId="4" fillId="0" borderId="4" xfId="1" applyNumberFormat="1" applyFont="1" applyFill="1" applyBorder="1" applyAlignment="1" applyProtection="1">
      <alignment horizontal="right"/>
    </xf>
    <xf numFmtId="4" fontId="3" fillId="14" borderId="12" xfId="0" applyNumberFormat="1" applyFont="1" applyFill="1" applyBorder="1" applyAlignment="1"/>
    <xf numFmtId="4" fontId="3" fillId="14" borderId="12" xfId="0" applyNumberFormat="1" applyFont="1" applyFill="1" applyBorder="1" applyAlignment="1">
      <alignment horizontal="right"/>
    </xf>
    <xf numFmtId="165" fontId="2" fillId="0" borderId="13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0" fontId="2" fillId="0" borderId="0" xfId="0" applyNumberFormat="1" applyFont="1" applyFill="1" applyBorder="1" applyAlignment="1" applyProtection="1"/>
    <xf numFmtId="4" fontId="7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Alignment="1"/>
    <xf numFmtId="0" fontId="10" fillId="0" borderId="0" xfId="0" applyFont="1" applyAlignment="1">
      <alignment horizontal="left"/>
    </xf>
    <xf numFmtId="4" fontId="10" fillId="0" borderId="0" xfId="0" applyNumberFormat="1" applyFont="1" applyAlignment="1"/>
    <xf numFmtId="4" fontId="11" fillId="12" borderId="16" xfId="2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wrapText="1" readingOrder="1"/>
    </xf>
    <xf numFmtId="4" fontId="10" fillId="0" borderId="17" xfId="2" applyNumberFormat="1" applyFont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wrapText="1" readingOrder="1"/>
      <protection locked="0"/>
    </xf>
    <xf numFmtId="0" fontId="10" fillId="0" borderId="3" xfId="0" applyFont="1" applyFill="1" applyBorder="1" applyAlignment="1" applyProtection="1">
      <alignment horizontal="left" readingOrder="1"/>
      <protection locked="0"/>
    </xf>
    <xf numFmtId="14" fontId="9" fillId="4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13" fillId="0" borderId="0" xfId="0" applyFont="1" applyAlignment="1" applyProtection="1">
      <alignment horizontal="left" vertical="top" wrapText="1" readingOrder="1"/>
      <protection locked="0"/>
    </xf>
    <xf numFmtId="0" fontId="8" fillId="14" borderId="13" xfId="0" applyNumberFormat="1" applyFont="1" applyFill="1" applyBorder="1" applyAlignment="1" applyProtection="1">
      <alignment horizontal="left" wrapText="1"/>
    </xf>
    <xf numFmtId="0" fontId="8" fillId="14" borderId="15" xfId="0" applyNumberFormat="1" applyFont="1" applyFill="1" applyBorder="1" applyAlignment="1" applyProtection="1">
      <alignment horizontal="left" wrapText="1"/>
    </xf>
    <xf numFmtId="0" fontId="8" fillId="14" borderId="19" xfId="0" applyNumberFormat="1" applyFont="1" applyFill="1" applyBorder="1" applyAlignment="1" applyProtection="1">
      <alignment horizontal="left" wrapText="1"/>
    </xf>
    <xf numFmtId="0" fontId="1" fillId="14" borderId="15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>
      <alignment wrapText="1"/>
    </xf>
    <xf numFmtId="0" fontId="8" fillId="0" borderId="13" xfId="0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/>
    <xf numFmtId="0" fontId="1" fillId="0" borderId="13" xfId="0" applyFont="1" applyFill="1" applyBorder="1" applyAlignment="1">
      <alignment horizontal="left"/>
    </xf>
    <xf numFmtId="0" fontId="3" fillId="14" borderId="13" xfId="0" quotePrefix="1" applyFont="1" applyFill="1" applyBorder="1" applyAlignment="1">
      <alignment horizontal="center" vertical="center" wrapText="1"/>
    </xf>
    <xf numFmtId="0" fontId="3" fillId="14" borderId="15" xfId="0" quotePrefix="1" applyFont="1" applyFill="1" applyBorder="1" applyAlignment="1">
      <alignment horizontal="center" vertical="center" wrapText="1"/>
    </xf>
    <xf numFmtId="0" fontId="3" fillId="14" borderId="19" xfId="0" quotePrefix="1" applyFont="1" applyFill="1" applyBorder="1" applyAlignment="1">
      <alignment horizontal="center" vertical="center" wrapText="1"/>
    </xf>
    <xf numFmtId="0" fontId="8" fillId="0" borderId="13" xfId="0" quotePrefix="1" applyNumberFormat="1" applyFont="1" applyFill="1" applyBorder="1" applyAlignment="1" applyProtection="1">
      <alignment horizontal="left" wrapText="1"/>
    </xf>
    <xf numFmtId="0" fontId="3" fillId="8" borderId="13" xfId="0" quotePrefix="1" applyFont="1" applyFill="1" applyBorder="1" applyAlignment="1">
      <alignment horizontal="center" vertical="center" wrapText="1"/>
    </xf>
    <xf numFmtId="0" fontId="3" fillId="8" borderId="15" xfId="0" quotePrefix="1" applyFont="1" applyFill="1" applyBorder="1" applyAlignment="1">
      <alignment horizontal="center" vertical="center" wrapText="1"/>
    </xf>
    <xf numFmtId="0" fontId="3" fillId="8" borderId="19" xfId="0" quotePrefix="1" applyFont="1" applyFill="1" applyBorder="1" applyAlignment="1">
      <alignment horizontal="center" vertical="center" wrapText="1"/>
    </xf>
    <xf numFmtId="1" fontId="17" fillId="0" borderId="13" xfId="0" applyNumberFormat="1" applyFont="1" applyBorder="1" applyAlignment="1">
      <alignment horizontal="center" vertical="center" wrapText="1"/>
    </xf>
    <xf numFmtId="1" fontId="17" fillId="0" borderId="19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wrapText="1" readingOrder="1"/>
      <protection locked="0"/>
    </xf>
    <xf numFmtId="0" fontId="6" fillId="4" borderId="4" xfId="0" applyFont="1" applyFill="1" applyBorder="1" applyAlignment="1" applyProtection="1">
      <alignment wrapText="1" readingOrder="1"/>
      <protection locked="0"/>
    </xf>
    <xf numFmtId="0" fontId="6" fillId="4" borderId="11" xfId="0" applyFont="1" applyFill="1" applyBorder="1" applyAlignment="1" applyProtection="1">
      <alignment wrapText="1" readingOrder="1"/>
      <protection locked="0"/>
    </xf>
    <xf numFmtId="0" fontId="6" fillId="4" borderId="7" xfId="0" applyFont="1" applyFill="1" applyBorder="1" applyAlignment="1" applyProtection="1">
      <alignment wrapText="1" readingOrder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wrapText="1" readingOrder="1"/>
      <protection locked="0"/>
    </xf>
    <xf numFmtId="0" fontId="5" fillId="2" borderId="2" xfId="0" applyFont="1" applyFill="1" applyBorder="1" applyAlignment="1" applyProtection="1">
      <alignment wrapText="1" readingOrder="1"/>
      <protection locked="0"/>
    </xf>
    <xf numFmtId="0" fontId="5" fillId="2" borderId="3" xfId="0" applyFont="1" applyFill="1" applyBorder="1" applyAlignment="1" applyProtection="1">
      <alignment wrapText="1" readingOrder="1"/>
      <protection locked="0"/>
    </xf>
    <xf numFmtId="0" fontId="5" fillId="2" borderId="4" xfId="0" applyFont="1" applyFill="1" applyBorder="1" applyAlignment="1" applyProtection="1">
      <alignment wrapText="1" readingOrder="1"/>
      <protection locked="0"/>
    </xf>
    <xf numFmtId="0" fontId="5" fillId="5" borderId="3" xfId="0" applyFont="1" applyFill="1" applyBorder="1" applyAlignment="1" applyProtection="1">
      <alignment wrapText="1" readingOrder="1"/>
      <protection locked="0"/>
    </xf>
    <xf numFmtId="0" fontId="5" fillId="5" borderId="4" xfId="0" applyFont="1" applyFill="1" applyBorder="1" applyAlignment="1" applyProtection="1">
      <alignment wrapText="1" readingOrder="1"/>
      <protection locked="0"/>
    </xf>
    <xf numFmtId="0" fontId="5" fillId="6" borderId="3" xfId="0" applyFont="1" applyFill="1" applyBorder="1" applyAlignment="1" applyProtection="1">
      <alignment wrapText="1" readingOrder="1"/>
      <protection locked="0"/>
    </xf>
    <xf numFmtId="0" fontId="5" fillId="6" borderId="4" xfId="0" applyFont="1" applyFill="1" applyBorder="1" applyAlignment="1" applyProtection="1">
      <alignment wrapText="1" readingOrder="1"/>
      <protection locked="0"/>
    </xf>
    <xf numFmtId="0" fontId="5" fillId="7" borderId="3" xfId="0" applyFont="1" applyFill="1" applyBorder="1" applyAlignment="1" applyProtection="1">
      <alignment wrapText="1" readingOrder="1"/>
      <protection locked="0"/>
    </xf>
    <xf numFmtId="0" fontId="5" fillId="7" borderId="4" xfId="0" applyFont="1" applyFill="1" applyBorder="1" applyAlignment="1" applyProtection="1">
      <alignment wrapText="1" readingOrder="1"/>
      <protection locked="0"/>
    </xf>
    <xf numFmtId="0" fontId="5" fillId="9" borderId="3" xfId="0" applyFont="1" applyFill="1" applyBorder="1" applyAlignment="1" applyProtection="1">
      <alignment wrapText="1" readingOrder="1"/>
      <protection locked="0"/>
    </xf>
    <xf numFmtId="0" fontId="5" fillId="9" borderId="4" xfId="0" applyFont="1" applyFill="1" applyBorder="1" applyAlignment="1" applyProtection="1">
      <alignment wrapText="1" readingOrder="1"/>
      <protection locked="0"/>
    </xf>
    <xf numFmtId="0" fontId="9" fillId="4" borderId="3" xfId="0" applyFont="1" applyFill="1" applyBorder="1" applyAlignment="1" applyProtection="1">
      <alignment horizontal="left" wrapText="1" readingOrder="1"/>
      <protection locked="0"/>
    </xf>
    <xf numFmtId="0" fontId="9" fillId="4" borderId="4" xfId="0" applyFont="1" applyFill="1" applyBorder="1" applyAlignment="1" applyProtection="1">
      <alignment horizontal="left" wrapText="1" readingOrder="1"/>
      <protection locked="0"/>
    </xf>
    <xf numFmtId="0" fontId="5" fillId="9" borderId="3" xfId="0" applyFont="1" applyFill="1" applyBorder="1" applyAlignment="1" applyProtection="1">
      <alignment horizontal="left" vertical="center" wrapText="1" readingOrder="1"/>
      <protection locked="0"/>
    </xf>
    <xf numFmtId="0" fontId="5" fillId="9" borderId="4" xfId="0" applyFont="1" applyFill="1" applyBorder="1" applyAlignment="1" applyProtection="1">
      <alignment horizontal="left" vertical="center" wrapText="1" readingOrder="1"/>
      <protection locked="0"/>
    </xf>
    <xf numFmtId="0" fontId="6" fillId="3" borderId="3" xfId="0" applyFont="1" applyFill="1" applyBorder="1" applyAlignment="1" applyProtection="1">
      <alignment wrapText="1" readingOrder="1"/>
      <protection locked="0"/>
    </xf>
    <xf numFmtId="0" fontId="6" fillId="3" borderId="4" xfId="0" applyFont="1" applyFill="1" applyBorder="1" applyAlignment="1" applyProtection="1">
      <alignment wrapText="1" readingOrder="1"/>
      <protection locked="0"/>
    </xf>
    <xf numFmtId="0" fontId="5" fillId="10" borderId="3" xfId="0" applyFont="1" applyFill="1" applyBorder="1" applyAlignment="1" applyProtection="1">
      <alignment wrapText="1" readingOrder="1"/>
      <protection locked="0"/>
    </xf>
    <xf numFmtId="0" fontId="5" fillId="10" borderId="4" xfId="0" applyFont="1" applyFill="1" applyBorder="1" applyAlignment="1" applyProtection="1">
      <alignment wrapText="1" readingOrder="1"/>
      <protection locked="0"/>
    </xf>
    <xf numFmtId="0" fontId="5" fillId="9" borderId="11" xfId="0" applyFont="1" applyFill="1" applyBorder="1" applyAlignment="1" applyProtection="1">
      <alignment wrapText="1" readingOrder="1"/>
      <protection locked="0"/>
    </xf>
    <xf numFmtId="0" fontId="5" fillId="9" borderId="7" xfId="0" applyFont="1" applyFill="1" applyBorder="1" applyAlignment="1" applyProtection="1">
      <alignment wrapText="1" readingOrder="1"/>
      <protection locked="0"/>
    </xf>
    <xf numFmtId="0" fontId="9" fillId="4" borderId="11" xfId="0" applyFont="1" applyFill="1" applyBorder="1" applyAlignment="1" applyProtection="1">
      <alignment horizontal="left" wrapText="1" readingOrder="1"/>
      <protection locked="0"/>
    </xf>
    <xf numFmtId="0" fontId="9" fillId="4" borderId="7" xfId="0" applyFont="1" applyFill="1" applyBorder="1" applyAlignment="1" applyProtection="1">
      <alignment horizontal="left" wrapText="1" readingOrder="1"/>
      <protection locked="0"/>
    </xf>
    <xf numFmtId="0" fontId="6" fillId="4" borderId="11" xfId="0" applyFont="1" applyFill="1" applyBorder="1" applyAlignment="1" applyProtection="1">
      <alignment horizontal="left" wrapText="1" readingOrder="1"/>
      <protection locked="0"/>
    </xf>
    <xf numFmtId="0" fontId="6" fillId="4" borderId="6" xfId="0" applyFont="1" applyFill="1" applyBorder="1" applyAlignment="1" applyProtection="1">
      <alignment horizontal="left" wrapText="1" readingOrder="1"/>
      <protection locked="0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 readingOrder="1"/>
      <protection locked="0"/>
    </xf>
    <xf numFmtId="0" fontId="7" fillId="0" borderId="7" xfId="0" applyFont="1" applyFill="1" applyBorder="1" applyAlignment="1" applyProtection="1">
      <alignment horizontal="left" vertical="center" wrapText="1" readingOrder="1"/>
      <protection locked="0"/>
    </xf>
    <xf numFmtId="0" fontId="10" fillId="0" borderId="1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 applyProtection="1">
      <alignment horizontal="left" wrapText="1" readingOrder="1"/>
      <protection locked="0"/>
    </xf>
    <xf numFmtId="0" fontId="7" fillId="0" borderId="7" xfId="0" applyFont="1" applyFill="1" applyBorder="1" applyAlignment="1" applyProtection="1">
      <alignment horizontal="left" wrapText="1" readingOrder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left" wrapText="1"/>
    </xf>
    <xf numFmtId="0" fontId="9" fillId="13" borderId="5" xfId="0" applyFont="1" applyFill="1" applyBorder="1" applyAlignment="1" applyProtection="1">
      <alignment vertical="center" wrapText="1" readingOrder="1"/>
      <protection locked="0"/>
    </xf>
    <xf numFmtId="0" fontId="9" fillId="13" borderId="7" xfId="0" applyFont="1" applyFill="1" applyBorder="1" applyAlignment="1" applyProtection="1">
      <alignment vertical="center" wrapText="1" readingOrder="1"/>
      <protection locked="0"/>
    </xf>
    <xf numFmtId="0" fontId="11" fillId="10" borderId="13" xfId="0" applyFont="1" applyFill="1" applyBorder="1" applyAlignment="1">
      <alignment horizontal="left"/>
    </xf>
    <xf numFmtId="0" fontId="11" fillId="10" borderId="15" xfId="0" applyFont="1" applyFill="1" applyBorder="1" applyAlignment="1">
      <alignment horizontal="left"/>
    </xf>
    <xf numFmtId="0" fontId="11" fillId="10" borderId="19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6" fillId="0" borderId="5" xfId="0" applyFont="1" applyFill="1" applyBorder="1" applyAlignment="1" applyProtection="1">
      <alignment horizontal="left" vertical="center" wrapText="1" readingOrder="1"/>
      <protection locked="0"/>
    </xf>
    <xf numFmtId="0" fontId="6" fillId="0" borderId="7" xfId="0" applyFont="1" applyFill="1" applyBorder="1" applyAlignment="1" applyProtection="1">
      <alignment horizontal="left" vertical="center" wrapText="1" readingOrder="1"/>
      <protection locked="0"/>
    </xf>
    <xf numFmtId="0" fontId="9" fillId="0" borderId="5" xfId="0" applyFont="1" applyFill="1" applyBorder="1" applyAlignment="1">
      <alignment horizontal="left" vertical="center" wrapText="1" readingOrder="1"/>
    </xf>
    <xf numFmtId="0" fontId="9" fillId="0" borderId="7" xfId="0" applyFont="1" applyFill="1" applyBorder="1" applyAlignment="1">
      <alignment horizontal="left" vertical="center" wrapText="1" readingOrder="1"/>
    </xf>
    <xf numFmtId="0" fontId="11" fillId="9" borderId="22" xfId="0" applyFont="1" applyFill="1" applyBorder="1" applyAlignment="1" applyProtection="1">
      <alignment vertical="center" wrapText="1" readingOrder="1"/>
      <protection locked="0"/>
    </xf>
    <xf numFmtId="0" fontId="11" fillId="9" borderId="23" xfId="0" applyFont="1" applyFill="1" applyBorder="1" applyAlignment="1" applyProtection="1">
      <alignment vertical="center" wrapText="1" readingOrder="1"/>
      <protection locked="0"/>
    </xf>
    <xf numFmtId="0" fontId="9" fillId="0" borderId="5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19" fillId="10" borderId="15" xfId="0" applyFont="1" applyFill="1" applyBorder="1" applyAlignment="1">
      <alignment horizontal="left"/>
    </xf>
    <xf numFmtId="0" fontId="19" fillId="10" borderId="19" xfId="0" applyFont="1" applyFill="1" applyBorder="1" applyAlignment="1">
      <alignment horizontal="left"/>
    </xf>
  </cellXfs>
  <cellStyles count="3">
    <cellStyle name="Normalno" xfId="0" builtinId="0"/>
    <cellStyle name="Postotak" xfId="2" builtinId="5"/>
    <cellStyle name="Zarez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FF"/>
      <rgbColor rgb="00282894"/>
      <rgbColor rgb="003C3C9E"/>
      <rgbColor rgb="005050A8"/>
      <rgbColor rgb="006464B2"/>
      <rgbColor rgb="00FFFF00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workbookViewId="0">
      <selection activeCell="H27" sqref="H27"/>
    </sheetView>
  </sheetViews>
  <sheetFormatPr defaultColWidth="8.85546875" defaultRowHeight="12.75" x14ac:dyDescent="0.2"/>
  <cols>
    <col min="1" max="2" width="4.28515625" style="20" customWidth="1"/>
    <col min="3" max="3" width="5.5703125" style="20" customWidth="1"/>
    <col min="4" max="4" width="5.28515625" style="28" customWidth="1"/>
    <col min="5" max="5" width="31.28515625" style="20" customWidth="1"/>
    <col min="6" max="6" width="13.85546875" style="20" customWidth="1"/>
    <col min="7" max="7" width="18" style="20" customWidth="1"/>
    <col min="8" max="8" width="14" style="20" customWidth="1"/>
    <col min="9" max="9" width="17.42578125" style="20" customWidth="1"/>
    <col min="10" max="10" width="26.140625" style="155" customWidth="1"/>
    <col min="11" max="11" width="8.85546875" style="21"/>
    <col min="12" max="12" width="22.28515625" style="21" bestFit="1" customWidth="1"/>
    <col min="13" max="16384" width="8.85546875" style="21"/>
  </cols>
  <sheetData>
    <row r="1" spans="1:12" x14ac:dyDescent="0.2">
      <c r="A1" s="19" t="s">
        <v>88</v>
      </c>
      <c r="B1" s="19"/>
      <c r="C1" s="19"/>
      <c r="D1" s="19"/>
      <c r="E1" s="19"/>
      <c r="F1" s="19"/>
      <c r="G1" s="19"/>
      <c r="I1" s="19"/>
      <c r="J1" s="19"/>
    </row>
    <row r="2" spans="1:12" x14ac:dyDescent="0.2">
      <c r="A2" s="251" t="s">
        <v>221</v>
      </c>
      <c r="B2" s="252"/>
      <c r="C2" s="252"/>
      <c r="D2" s="252"/>
      <c r="E2" s="252"/>
      <c r="F2" s="252"/>
      <c r="G2" s="252"/>
      <c r="I2" s="21"/>
      <c r="J2" s="156"/>
    </row>
    <row r="3" spans="1:12" ht="13.15" customHeight="1" x14ac:dyDescent="0.2">
      <c r="A3" s="253" t="s">
        <v>222</v>
      </c>
      <c r="B3" s="253"/>
      <c r="C3" s="253"/>
      <c r="D3" s="253"/>
      <c r="E3" s="253"/>
      <c r="F3" s="21"/>
      <c r="G3" s="21"/>
      <c r="I3" s="21"/>
      <c r="J3" s="156"/>
    </row>
    <row r="4" spans="1:12" x14ac:dyDescent="0.2">
      <c r="A4" s="251" t="s">
        <v>223</v>
      </c>
      <c r="B4" s="252"/>
      <c r="C4" s="252"/>
      <c r="D4" s="252"/>
      <c r="E4" s="252"/>
      <c r="F4" s="252"/>
      <c r="G4" s="252"/>
      <c r="I4" s="21"/>
      <c r="J4" s="156"/>
    </row>
    <row r="6" spans="1:12" s="20" customFormat="1" ht="21.6" customHeight="1" x14ac:dyDescent="0.2">
      <c r="A6" s="258" t="s">
        <v>95</v>
      </c>
      <c r="B6" s="258"/>
      <c r="C6" s="258"/>
      <c r="D6" s="258"/>
      <c r="E6" s="258"/>
      <c r="F6" s="258"/>
      <c r="G6" s="258"/>
      <c r="H6" s="258"/>
      <c r="I6" s="258"/>
      <c r="J6" s="258"/>
    </row>
    <row r="7" spans="1:12" s="20" customFormat="1" ht="21.6" customHeight="1" x14ac:dyDescent="0.2">
      <c r="A7" s="258" t="s">
        <v>227</v>
      </c>
      <c r="B7" s="258"/>
      <c r="C7" s="258"/>
      <c r="D7" s="258"/>
      <c r="E7" s="258"/>
      <c r="F7" s="258"/>
      <c r="G7" s="258"/>
      <c r="H7" s="258"/>
      <c r="I7" s="258"/>
      <c r="J7" s="258"/>
    </row>
    <row r="8" spans="1:12" s="20" customFormat="1" ht="21.6" customHeight="1" x14ac:dyDescent="0.2">
      <c r="A8" s="258" t="s">
        <v>89</v>
      </c>
      <c r="B8" s="258"/>
      <c r="C8" s="258"/>
      <c r="D8" s="258"/>
      <c r="E8" s="258"/>
      <c r="F8" s="258"/>
      <c r="G8" s="258"/>
      <c r="H8" s="258"/>
      <c r="I8" s="258"/>
      <c r="J8" s="258"/>
    </row>
    <row r="9" spans="1:12" s="20" customFormat="1" ht="23.25" customHeight="1" x14ac:dyDescent="0.2">
      <c r="A9" s="258" t="s">
        <v>205</v>
      </c>
      <c r="B9" s="258"/>
      <c r="C9" s="258"/>
      <c r="D9" s="258"/>
      <c r="E9" s="258"/>
      <c r="F9" s="258"/>
      <c r="G9" s="258"/>
      <c r="H9" s="258"/>
      <c r="I9" s="258"/>
      <c r="J9" s="258"/>
    </row>
    <row r="10" spans="1:12" s="230" customFormat="1" ht="9" customHeight="1" x14ac:dyDescent="0.2">
      <c r="A10" s="22"/>
      <c r="B10" s="23"/>
      <c r="C10" s="23"/>
      <c r="D10" s="23"/>
      <c r="E10" s="23"/>
    </row>
    <row r="11" spans="1:12" s="20" customFormat="1" ht="42" customHeight="1" x14ac:dyDescent="0.2">
      <c r="A11" s="270" t="s">
        <v>170</v>
      </c>
      <c r="B11" s="271"/>
      <c r="C11" s="271"/>
      <c r="D11" s="271"/>
      <c r="E11" s="272"/>
      <c r="F11" s="186" t="s">
        <v>228</v>
      </c>
      <c r="G11" s="186" t="s">
        <v>229</v>
      </c>
      <c r="H11" s="186" t="s">
        <v>230</v>
      </c>
      <c r="I11" s="186" t="s">
        <v>215</v>
      </c>
      <c r="J11" s="186" t="s">
        <v>220</v>
      </c>
    </row>
    <row r="12" spans="1:12" s="178" customFormat="1" ht="19.899999999999999" customHeight="1" x14ac:dyDescent="0.2">
      <c r="A12" s="266" t="s">
        <v>171</v>
      </c>
      <c r="B12" s="267"/>
      <c r="C12" s="267"/>
      <c r="D12" s="267"/>
      <c r="E12" s="268"/>
      <c r="F12" s="181">
        <v>1</v>
      </c>
      <c r="G12" s="182">
        <v>2</v>
      </c>
      <c r="H12" s="182">
        <v>4</v>
      </c>
      <c r="I12" s="181">
        <v>5</v>
      </c>
      <c r="J12" s="181">
        <v>6</v>
      </c>
    </row>
    <row r="13" spans="1:12" s="176" customFormat="1" ht="17.25" customHeight="1" x14ac:dyDescent="0.2">
      <c r="A13" s="263" t="s">
        <v>90</v>
      </c>
      <c r="B13" s="262"/>
      <c r="C13" s="262"/>
      <c r="D13" s="262"/>
      <c r="E13" s="264"/>
      <c r="F13" s="24">
        <f>F14+F15</f>
        <v>451172.79</v>
      </c>
      <c r="G13" s="24">
        <f>G14+G15</f>
        <v>1010486.49</v>
      </c>
      <c r="H13" s="24">
        <f>H14+H15</f>
        <v>491305.56</v>
      </c>
      <c r="I13" s="24">
        <f>ROUND(H13/F13*100,2)</f>
        <v>108.9</v>
      </c>
      <c r="J13" s="24"/>
      <c r="L13" s="239"/>
    </row>
    <row r="14" spans="1:12" s="176" customFormat="1" ht="19.899999999999999" customHeight="1" x14ac:dyDescent="0.2">
      <c r="A14" s="261" t="s">
        <v>206</v>
      </c>
      <c r="B14" s="262"/>
      <c r="C14" s="262"/>
      <c r="D14" s="262"/>
      <c r="E14" s="264"/>
      <c r="F14" s="183">
        <f>'opći po ekonomskoj'!C13</f>
        <v>451172.79</v>
      </c>
      <c r="G14" s="183">
        <f>'opći po ekonomskoj'!D13</f>
        <v>1010486.49</v>
      </c>
      <c r="H14" s="183">
        <f>'opći po ekonomskoj'!E13</f>
        <v>491305.56</v>
      </c>
      <c r="I14" s="183">
        <f>ROUND(H14/F14*100,2)</f>
        <v>108.9</v>
      </c>
      <c r="J14" s="24"/>
    </row>
    <row r="15" spans="1:12" s="176" customFormat="1" ht="19.899999999999999" customHeight="1" x14ac:dyDescent="0.2">
      <c r="A15" s="265" t="s">
        <v>207</v>
      </c>
      <c r="B15" s="264"/>
      <c r="C15" s="264"/>
      <c r="D15" s="264"/>
      <c r="E15" s="264"/>
      <c r="F15" s="183">
        <f>'opći po ekonomskoj'!C26</f>
        <v>0</v>
      </c>
      <c r="G15" s="183">
        <f>'opći po ekonomskoj'!D26</f>
        <v>0</v>
      </c>
      <c r="H15" s="183">
        <f>'opći po ekonomskoj'!E26</f>
        <v>0</v>
      </c>
      <c r="I15" s="183"/>
      <c r="J15" s="24"/>
    </row>
    <row r="16" spans="1:12" s="176" customFormat="1" ht="19.899999999999999" customHeight="1" x14ac:dyDescent="0.2">
      <c r="A16" s="180" t="s">
        <v>92</v>
      </c>
      <c r="B16" s="177"/>
      <c r="C16" s="177"/>
      <c r="D16" s="177"/>
      <c r="E16" s="177"/>
      <c r="F16" s="179">
        <f t="shared" ref="F16:I16" si="0">F17+F18</f>
        <v>514094.69999999995</v>
      </c>
      <c r="G16" s="179">
        <f t="shared" si="0"/>
        <v>1010486.4900000001</v>
      </c>
      <c r="H16" s="179">
        <f t="shared" si="0"/>
        <v>488072.36</v>
      </c>
      <c r="I16" s="179">
        <f t="shared" si="0"/>
        <v>95.31</v>
      </c>
      <c r="J16" s="24"/>
    </row>
    <row r="17" spans="1:12" s="176" customFormat="1" ht="19.899999999999999" customHeight="1" x14ac:dyDescent="0.2">
      <c r="A17" s="261" t="s">
        <v>208</v>
      </c>
      <c r="B17" s="262"/>
      <c r="C17" s="262"/>
      <c r="D17" s="262"/>
      <c r="E17" s="262"/>
      <c r="F17" s="184">
        <f>'opći po ekonomskoj'!C33</f>
        <v>511076.64999999997</v>
      </c>
      <c r="G17" s="184">
        <f>'opći po ekonomskoj'!D33</f>
        <v>1004400.6200000001</v>
      </c>
      <c r="H17" s="184">
        <f>'opći po ekonomskoj'!E33</f>
        <v>487110.86</v>
      </c>
      <c r="I17" s="184">
        <f>ROUND(H17/F17*100,2)</f>
        <v>95.31</v>
      </c>
      <c r="J17" s="24"/>
    </row>
    <row r="18" spans="1:12" s="176" customFormat="1" ht="19.899999999999999" customHeight="1" x14ac:dyDescent="0.2">
      <c r="A18" s="265" t="s">
        <v>209</v>
      </c>
      <c r="B18" s="264"/>
      <c r="C18" s="264"/>
      <c r="D18" s="264"/>
      <c r="E18" s="264"/>
      <c r="F18" s="184">
        <f>'opći po ekonomskoj'!C50</f>
        <v>3018.05</v>
      </c>
      <c r="G18" s="184">
        <f>'opći po ekonomskoj'!D50</f>
        <v>6085.869999999999</v>
      </c>
      <c r="H18" s="184">
        <f>'opći po ekonomskoj'!E50</f>
        <v>961.5</v>
      </c>
      <c r="I18" s="184"/>
      <c r="J18" s="24"/>
    </row>
    <row r="19" spans="1:12" s="176" customFormat="1" ht="19.899999999999999" customHeight="1" x14ac:dyDescent="0.2">
      <c r="A19" s="269" t="s">
        <v>94</v>
      </c>
      <c r="B19" s="262"/>
      <c r="C19" s="262"/>
      <c r="D19" s="262"/>
      <c r="E19" s="262"/>
      <c r="F19" s="24">
        <f>+F13-F16</f>
        <v>-62921.909999999974</v>
      </c>
      <c r="G19" s="24">
        <f>+G13-G16</f>
        <v>0</v>
      </c>
      <c r="H19" s="24">
        <f>+H13-H16</f>
        <v>3233.2000000000116</v>
      </c>
      <c r="I19" s="24"/>
      <c r="J19" s="24"/>
    </row>
    <row r="20" spans="1:12" s="176" customFormat="1" ht="19.899999999999999" customHeight="1" x14ac:dyDescent="0.2">
      <c r="A20" s="258"/>
      <c r="B20" s="259"/>
      <c r="C20" s="259"/>
      <c r="D20" s="259"/>
      <c r="E20" s="259"/>
      <c r="F20" s="260"/>
      <c r="G20" s="260"/>
      <c r="H20" s="260"/>
    </row>
    <row r="21" spans="1:12" s="230" customFormat="1" ht="19.899999999999999" customHeight="1" x14ac:dyDescent="0.2">
      <c r="A21" s="258"/>
      <c r="B21" s="259"/>
      <c r="C21" s="259"/>
      <c r="D21" s="259"/>
      <c r="E21" s="259"/>
      <c r="F21" s="260"/>
      <c r="G21" s="260"/>
      <c r="H21" s="260"/>
    </row>
    <row r="22" spans="1:12" s="176" customFormat="1" ht="27.75" customHeight="1" x14ac:dyDescent="0.2">
      <c r="A22" s="266" t="s">
        <v>172</v>
      </c>
      <c r="B22" s="267"/>
      <c r="C22" s="267"/>
      <c r="D22" s="267"/>
      <c r="E22" s="268"/>
      <c r="F22" s="182">
        <v>1</v>
      </c>
      <c r="G22" s="182">
        <v>2</v>
      </c>
      <c r="H22" s="182">
        <v>4</v>
      </c>
      <c r="I22" s="182">
        <v>5</v>
      </c>
      <c r="J22" s="182">
        <v>6</v>
      </c>
    </row>
    <row r="23" spans="1:12" s="176" customFormat="1" ht="19.899999999999999" customHeight="1" x14ac:dyDescent="0.2">
      <c r="A23" s="261" t="s">
        <v>210</v>
      </c>
      <c r="B23" s="262"/>
      <c r="C23" s="262"/>
      <c r="D23" s="262"/>
      <c r="E23" s="262"/>
      <c r="F23" s="185">
        <v>0</v>
      </c>
      <c r="G23" s="185">
        <v>0</v>
      </c>
      <c r="H23" s="185">
        <v>0</v>
      </c>
      <c r="I23" s="183"/>
      <c r="J23" s="237"/>
      <c r="K23" s="238">
        <f>L20</f>
        <v>0</v>
      </c>
    </row>
    <row r="24" spans="1:12" s="176" customFormat="1" ht="19.899999999999999" customHeight="1" x14ac:dyDescent="0.2">
      <c r="A24" s="261" t="s">
        <v>211</v>
      </c>
      <c r="B24" s="262"/>
      <c r="C24" s="262"/>
      <c r="D24" s="262"/>
      <c r="E24" s="262"/>
      <c r="F24" s="185">
        <v>0</v>
      </c>
      <c r="G24" s="185">
        <v>0</v>
      </c>
      <c r="H24" s="185">
        <v>0</v>
      </c>
      <c r="I24" s="183"/>
      <c r="J24" s="183"/>
    </row>
    <row r="25" spans="1:12" s="176" customFormat="1" ht="19.899999999999999" customHeight="1" x14ac:dyDescent="0.2">
      <c r="A25" s="254" t="s">
        <v>212</v>
      </c>
      <c r="B25" s="255"/>
      <c r="C25" s="255"/>
      <c r="D25" s="255"/>
      <c r="E25" s="256"/>
      <c r="F25" s="235">
        <f>F23-F24</f>
        <v>0</v>
      </c>
      <c r="G25" s="235">
        <f>G23-G24</f>
        <v>0</v>
      </c>
      <c r="H25" s="235">
        <f>H23-H24</f>
        <v>0</v>
      </c>
      <c r="I25" s="236"/>
      <c r="J25" s="236"/>
    </row>
    <row r="26" spans="1:12" s="176" customFormat="1" ht="19.899999999999999" customHeight="1" x14ac:dyDescent="0.2">
      <c r="A26" s="254" t="s">
        <v>213</v>
      </c>
      <c r="B26" s="257"/>
      <c r="C26" s="257"/>
      <c r="D26" s="257"/>
      <c r="E26" s="257"/>
      <c r="F26" s="235">
        <v>0</v>
      </c>
      <c r="G26" s="235">
        <v>-68100</v>
      </c>
      <c r="H26" s="235">
        <v>-69538.69</v>
      </c>
      <c r="I26" s="236"/>
      <c r="J26" s="236"/>
    </row>
    <row r="27" spans="1:12" s="176" customFormat="1" ht="19.899999999999999" customHeight="1" x14ac:dyDescent="0.2">
      <c r="A27" s="254" t="s">
        <v>214</v>
      </c>
      <c r="B27" s="257"/>
      <c r="C27" s="257"/>
      <c r="D27" s="257"/>
      <c r="E27" s="257"/>
      <c r="F27" s="235">
        <f>SUM(F19,F26)</f>
        <v>-62921.909999999974</v>
      </c>
      <c r="G27" s="235">
        <f t="shared" ref="G27" si="1">SUM(G19,G26)</f>
        <v>-68100</v>
      </c>
      <c r="H27" s="235">
        <f>+H26+H19</f>
        <v>-66305.489999999991</v>
      </c>
      <c r="I27" s="236"/>
      <c r="J27" s="236"/>
      <c r="L27" s="239"/>
    </row>
    <row r="28" spans="1:12" x14ac:dyDescent="0.2">
      <c r="A28" s="25"/>
      <c r="B28" s="23"/>
      <c r="C28" s="23"/>
      <c r="D28" s="23"/>
      <c r="E28" s="23"/>
    </row>
    <row r="29" spans="1:12" x14ac:dyDescent="0.2">
      <c r="A29" s="26"/>
      <c r="B29" s="26"/>
      <c r="C29" s="26"/>
      <c r="D29" s="27"/>
      <c r="E29" s="26"/>
      <c r="F29" s="26"/>
      <c r="G29" s="26"/>
      <c r="H29" s="26"/>
      <c r="I29" s="26"/>
      <c r="J29" s="26"/>
      <c r="K29" s="19"/>
    </row>
    <row r="30" spans="1:12" x14ac:dyDescent="0.2">
      <c r="A30" s="26"/>
      <c r="B30" s="26"/>
      <c r="C30" s="26"/>
      <c r="D30" s="27"/>
      <c r="E30" s="26"/>
      <c r="F30" s="26"/>
      <c r="G30" s="26"/>
      <c r="H30" s="26"/>
      <c r="I30" s="26"/>
      <c r="J30" s="26"/>
      <c r="K30" s="19"/>
    </row>
    <row r="31" spans="1:12" x14ac:dyDescent="0.2">
      <c r="A31" s="26"/>
      <c r="B31" s="26"/>
      <c r="C31" s="26"/>
      <c r="D31" s="27"/>
      <c r="E31" s="26"/>
      <c r="F31" s="26"/>
      <c r="G31" s="26"/>
      <c r="H31" s="26"/>
      <c r="I31" s="26"/>
      <c r="J31" s="26"/>
      <c r="K31" s="19"/>
    </row>
  </sheetData>
  <mergeCells count="23">
    <mergeCell ref="A21:H21"/>
    <mergeCell ref="A9:J9"/>
    <mergeCell ref="A6:J6"/>
    <mergeCell ref="A7:J7"/>
    <mergeCell ref="A8:J8"/>
    <mergeCell ref="A19:E19"/>
    <mergeCell ref="A11:E11"/>
    <mergeCell ref="A2:G2"/>
    <mergeCell ref="A3:E3"/>
    <mergeCell ref="A4:G4"/>
    <mergeCell ref="A25:E25"/>
    <mergeCell ref="A27:E27"/>
    <mergeCell ref="A20:H20"/>
    <mergeCell ref="A23:E23"/>
    <mergeCell ref="A24:E24"/>
    <mergeCell ref="A13:E13"/>
    <mergeCell ref="A14:E14"/>
    <mergeCell ref="A15:E15"/>
    <mergeCell ref="A17:E17"/>
    <mergeCell ref="A18:E18"/>
    <mergeCell ref="A26:E26"/>
    <mergeCell ref="A22:E22"/>
    <mergeCell ref="A12:E12"/>
  </mergeCells>
  <pageMargins left="0.39370078740157483" right="0" top="0.39370078740157483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3"/>
  <sheetViews>
    <sheetView topLeftCell="A40" zoomScale="110" zoomScaleNormal="110" workbookViewId="0">
      <selection activeCell="F22" sqref="F22"/>
    </sheetView>
  </sheetViews>
  <sheetFormatPr defaultColWidth="11.42578125" defaultRowHeight="11.25" x14ac:dyDescent="0.2"/>
  <cols>
    <col min="1" max="1" width="7" style="26" customWidth="1"/>
    <col min="2" max="2" width="44.7109375" style="26" customWidth="1"/>
    <col min="3" max="3" width="10.7109375" style="125" customWidth="1"/>
    <col min="4" max="5" width="15" style="125" customWidth="1"/>
    <col min="6" max="6" width="15" style="201" customWidth="1"/>
    <col min="7" max="7" width="15" style="188" customWidth="1"/>
    <col min="8" max="222" width="11.42578125" style="26"/>
    <col min="223" max="223" width="16" style="26" customWidth="1"/>
    <col min="224" max="230" width="17.5703125" style="26" customWidth="1"/>
    <col min="231" max="231" width="7.85546875" style="26" customWidth="1"/>
    <col min="232" max="232" width="14.28515625" style="26" customWidth="1"/>
    <col min="233" max="233" width="7.85546875" style="26" customWidth="1"/>
    <col min="234" max="478" width="11.42578125" style="26"/>
    <col min="479" max="479" width="16" style="26" customWidth="1"/>
    <col min="480" max="486" width="17.5703125" style="26" customWidth="1"/>
    <col min="487" max="487" width="7.85546875" style="26" customWidth="1"/>
    <col min="488" max="488" width="14.28515625" style="26" customWidth="1"/>
    <col min="489" max="489" width="7.85546875" style="26" customWidth="1"/>
    <col min="490" max="734" width="11.42578125" style="26"/>
    <col min="735" max="735" width="16" style="26" customWidth="1"/>
    <col min="736" max="742" width="17.5703125" style="26" customWidth="1"/>
    <col min="743" max="743" width="7.85546875" style="26" customWidth="1"/>
    <col min="744" max="744" width="14.28515625" style="26" customWidth="1"/>
    <col min="745" max="745" width="7.85546875" style="26" customWidth="1"/>
    <col min="746" max="990" width="11.42578125" style="26"/>
    <col min="991" max="991" width="16" style="26" customWidth="1"/>
    <col min="992" max="998" width="17.5703125" style="26" customWidth="1"/>
    <col min="999" max="999" width="7.85546875" style="26" customWidth="1"/>
    <col min="1000" max="1000" width="14.28515625" style="26" customWidth="1"/>
    <col min="1001" max="1001" width="7.85546875" style="26" customWidth="1"/>
    <col min="1002" max="1246" width="11.42578125" style="26"/>
    <col min="1247" max="1247" width="16" style="26" customWidth="1"/>
    <col min="1248" max="1254" width="17.5703125" style="26" customWidth="1"/>
    <col min="1255" max="1255" width="7.85546875" style="26" customWidth="1"/>
    <col min="1256" max="1256" width="14.28515625" style="26" customWidth="1"/>
    <col min="1257" max="1257" width="7.85546875" style="26" customWidth="1"/>
    <col min="1258" max="1502" width="11.42578125" style="26"/>
    <col min="1503" max="1503" width="16" style="26" customWidth="1"/>
    <col min="1504" max="1510" width="17.5703125" style="26" customWidth="1"/>
    <col min="1511" max="1511" width="7.85546875" style="26" customWidth="1"/>
    <col min="1512" max="1512" width="14.28515625" style="26" customWidth="1"/>
    <col min="1513" max="1513" width="7.85546875" style="26" customWidth="1"/>
    <col min="1514" max="1758" width="11.42578125" style="26"/>
    <col min="1759" max="1759" width="16" style="26" customWidth="1"/>
    <col min="1760" max="1766" width="17.5703125" style="26" customWidth="1"/>
    <col min="1767" max="1767" width="7.85546875" style="26" customWidth="1"/>
    <col min="1768" max="1768" width="14.28515625" style="26" customWidth="1"/>
    <col min="1769" max="1769" width="7.85546875" style="26" customWidth="1"/>
    <col min="1770" max="2014" width="11.42578125" style="26"/>
    <col min="2015" max="2015" width="16" style="26" customWidth="1"/>
    <col min="2016" max="2022" width="17.5703125" style="26" customWidth="1"/>
    <col min="2023" max="2023" width="7.85546875" style="26" customWidth="1"/>
    <col min="2024" max="2024" width="14.28515625" style="26" customWidth="1"/>
    <col min="2025" max="2025" width="7.85546875" style="26" customWidth="1"/>
    <col min="2026" max="2270" width="11.42578125" style="26"/>
    <col min="2271" max="2271" width="16" style="26" customWidth="1"/>
    <col min="2272" max="2278" width="17.5703125" style="26" customWidth="1"/>
    <col min="2279" max="2279" width="7.85546875" style="26" customWidth="1"/>
    <col min="2280" max="2280" width="14.28515625" style="26" customWidth="1"/>
    <col min="2281" max="2281" width="7.85546875" style="26" customWidth="1"/>
    <col min="2282" max="2526" width="11.42578125" style="26"/>
    <col min="2527" max="2527" width="16" style="26" customWidth="1"/>
    <col min="2528" max="2534" width="17.5703125" style="26" customWidth="1"/>
    <col min="2535" max="2535" width="7.85546875" style="26" customWidth="1"/>
    <col min="2536" max="2536" width="14.28515625" style="26" customWidth="1"/>
    <col min="2537" max="2537" width="7.85546875" style="26" customWidth="1"/>
    <col min="2538" max="2782" width="11.42578125" style="26"/>
    <col min="2783" max="2783" width="16" style="26" customWidth="1"/>
    <col min="2784" max="2790" width="17.5703125" style="26" customWidth="1"/>
    <col min="2791" max="2791" width="7.85546875" style="26" customWidth="1"/>
    <col min="2792" max="2792" width="14.28515625" style="26" customWidth="1"/>
    <col min="2793" max="2793" width="7.85546875" style="26" customWidth="1"/>
    <col min="2794" max="3038" width="11.42578125" style="26"/>
    <col min="3039" max="3039" width="16" style="26" customWidth="1"/>
    <col min="3040" max="3046" width="17.5703125" style="26" customWidth="1"/>
    <col min="3047" max="3047" width="7.85546875" style="26" customWidth="1"/>
    <col min="3048" max="3048" width="14.28515625" style="26" customWidth="1"/>
    <col min="3049" max="3049" width="7.85546875" style="26" customWidth="1"/>
    <col min="3050" max="3294" width="11.42578125" style="26"/>
    <col min="3295" max="3295" width="16" style="26" customWidth="1"/>
    <col min="3296" max="3302" width="17.5703125" style="26" customWidth="1"/>
    <col min="3303" max="3303" width="7.85546875" style="26" customWidth="1"/>
    <col min="3304" max="3304" width="14.28515625" style="26" customWidth="1"/>
    <col min="3305" max="3305" width="7.85546875" style="26" customWidth="1"/>
    <col min="3306" max="3550" width="11.42578125" style="26"/>
    <col min="3551" max="3551" width="16" style="26" customWidth="1"/>
    <col min="3552" max="3558" width="17.5703125" style="26" customWidth="1"/>
    <col min="3559" max="3559" width="7.85546875" style="26" customWidth="1"/>
    <col min="3560" max="3560" width="14.28515625" style="26" customWidth="1"/>
    <col min="3561" max="3561" width="7.85546875" style="26" customWidth="1"/>
    <col min="3562" max="3806" width="11.42578125" style="26"/>
    <col min="3807" max="3807" width="16" style="26" customWidth="1"/>
    <col min="3808" max="3814" width="17.5703125" style="26" customWidth="1"/>
    <col min="3815" max="3815" width="7.85546875" style="26" customWidth="1"/>
    <col min="3816" max="3816" width="14.28515625" style="26" customWidth="1"/>
    <col min="3817" max="3817" width="7.85546875" style="26" customWidth="1"/>
    <col min="3818" max="4062" width="11.42578125" style="26"/>
    <col min="4063" max="4063" width="16" style="26" customWidth="1"/>
    <col min="4064" max="4070" width="17.5703125" style="26" customWidth="1"/>
    <col min="4071" max="4071" width="7.85546875" style="26" customWidth="1"/>
    <col min="4072" max="4072" width="14.28515625" style="26" customWidth="1"/>
    <col min="4073" max="4073" width="7.85546875" style="26" customWidth="1"/>
    <col min="4074" max="4318" width="11.42578125" style="26"/>
    <col min="4319" max="4319" width="16" style="26" customWidth="1"/>
    <col min="4320" max="4326" width="17.5703125" style="26" customWidth="1"/>
    <col min="4327" max="4327" width="7.85546875" style="26" customWidth="1"/>
    <col min="4328" max="4328" width="14.28515625" style="26" customWidth="1"/>
    <col min="4329" max="4329" width="7.85546875" style="26" customWidth="1"/>
    <col min="4330" max="4574" width="11.42578125" style="26"/>
    <col min="4575" max="4575" width="16" style="26" customWidth="1"/>
    <col min="4576" max="4582" width="17.5703125" style="26" customWidth="1"/>
    <col min="4583" max="4583" width="7.85546875" style="26" customWidth="1"/>
    <col min="4584" max="4584" width="14.28515625" style="26" customWidth="1"/>
    <col min="4585" max="4585" width="7.85546875" style="26" customWidth="1"/>
    <col min="4586" max="4830" width="11.42578125" style="26"/>
    <col min="4831" max="4831" width="16" style="26" customWidth="1"/>
    <col min="4832" max="4838" width="17.5703125" style="26" customWidth="1"/>
    <col min="4839" max="4839" width="7.85546875" style="26" customWidth="1"/>
    <col min="4840" max="4840" width="14.28515625" style="26" customWidth="1"/>
    <col min="4841" max="4841" width="7.85546875" style="26" customWidth="1"/>
    <col min="4842" max="5086" width="11.42578125" style="26"/>
    <col min="5087" max="5087" width="16" style="26" customWidth="1"/>
    <col min="5088" max="5094" width="17.5703125" style="26" customWidth="1"/>
    <col min="5095" max="5095" width="7.85546875" style="26" customWidth="1"/>
    <col min="5096" max="5096" width="14.28515625" style="26" customWidth="1"/>
    <col min="5097" max="5097" width="7.85546875" style="26" customWidth="1"/>
    <col min="5098" max="5342" width="11.42578125" style="26"/>
    <col min="5343" max="5343" width="16" style="26" customWidth="1"/>
    <col min="5344" max="5350" width="17.5703125" style="26" customWidth="1"/>
    <col min="5351" max="5351" width="7.85546875" style="26" customWidth="1"/>
    <col min="5352" max="5352" width="14.28515625" style="26" customWidth="1"/>
    <col min="5353" max="5353" width="7.85546875" style="26" customWidth="1"/>
    <col min="5354" max="5598" width="11.42578125" style="26"/>
    <col min="5599" max="5599" width="16" style="26" customWidth="1"/>
    <col min="5600" max="5606" width="17.5703125" style="26" customWidth="1"/>
    <col min="5607" max="5607" width="7.85546875" style="26" customWidth="1"/>
    <col min="5608" max="5608" width="14.28515625" style="26" customWidth="1"/>
    <col min="5609" max="5609" width="7.85546875" style="26" customWidth="1"/>
    <col min="5610" max="5854" width="11.42578125" style="26"/>
    <col min="5855" max="5855" width="16" style="26" customWidth="1"/>
    <col min="5856" max="5862" width="17.5703125" style="26" customWidth="1"/>
    <col min="5863" max="5863" width="7.85546875" style="26" customWidth="1"/>
    <col min="5864" max="5864" width="14.28515625" style="26" customWidth="1"/>
    <col min="5865" max="5865" width="7.85546875" style="26" customWidth="1"/>
    <col min="5866" max="6110" width="11.42578125" style="26"/>
    <col min="6111" max="6111" width="16" style="26" customWidth="1"/>
    <col min="6112" max="6118" width="17.5703125" style="26" customWidth="1"/>
    <col min="6119" max="6119" width="7.85546875" style="26" customWidth="1"/>
    <col min="6120" max="6120" width="14.28515625" style="26" customWidth="1"/>
    <col min="6121" max="6121" width="7.85546875" style="26" customWidth="1"/>
    <col min="6122" max="6366" width="11.42578125" style="26"/>
    <col min="6367" max="6367" width="16" style="26" customWidth="1"/>
    <col min="6368" max="6374" width="17.5703125" style="26" customWidth="1"/>
    <col min="6375" max="6375" width="7.85546875" style="26" customWidth="1"/>
    <col min="6376" max="6376" width="14.28515625" style="26" customWidth="1"/>
    <col min="6377" max="6377" width="7.85546875" style="26" customWidth="1"/>
    <col min="6378" max="6622" width="11.42578125" style="26"/>
    <col min="6623" max="6623" width="16" style="26" customWidth="1"/>
    <col min="6624" max="6630" width="17.5703125" style="26" customWidth="1"/>
    <col min="6631" max="6631" width="7.85546875" style="26" customWidth="1"/>
    <col min="6632" max="6632" width="14.28515625" style="26" customWidth="1"/>
    <col min="6633" max="6633" width="7.85546875" style="26" customWidth="1"/>
    <col min="6634" max="6878" width="11.42578125" style="26"/>
    <col min="6879" max="6879" width="16" style="26" customWidth="1"/>
    <col min="6880" max="6886" width="17.5703125" style="26" customWidth="1"/>
    <col min="6887" max="6887" width="7.85546875" style="26" customWidth="1"/>
    <col min="6888" max="6888" width="14.28515625" style="26" customWidth="1"/>
    <col min="6889" max="6889" width="7.85546875" style="26" customWidth="1"/>
    <col min="6890" max="7134" width="11.42578125" style="26"/>
    <col min="7135" max="7135" width="16" style="26" customWidth="1"/>
    <col min="7136" max="7142" width="17.5703125" style="26" customWidth="1"/>
    <col min="7143" max="7143" width="7.85546875" style="26" customWidth="1"/>
    <col min="7144" max="7144" width="14.28515625" style="26" customWidth="1"/>
    <col min="7145" max="7145" width="7.85546875" style="26" customWidth="1"/>
    <col min="7146" max="7390" width="11.42578125" style="26"/>
    <col min="7391" max="7391" width="16" style="26" customWidth="1"/>
    <col min="7392" max="7398" width="17.5703125" style="26" customWidth="1"/>
    <col min="7399" max="7399" width="7.85546875" style="26" customWidth="1"/>
    <col min="7400" max="7400" width="14.28515625" style="26" customWidth="1"/>
    <col min="7401" max="7401" width="7.85546875" style="26" customWidth="1"/>
    <col min="7402" max="7646" width="11.42578125" style="26"/>
    <col min="7647" max="7647" width="16" style="26" customWidth="1"/>
    <col min="7648" max="7654" width="17.5703125" style="26" customWidth="1"/>
    <col min="7655" max="7655" width="7.85546875" style="26" customWidth="1"/>
    <col min="7656" max="7656" width="14.28515625" style="26" customWidth="1"/>
    <col min="7657" max="7657" width="7.85546875" style="26" customWidth="1"/>
    <col min="7658" max="7902" width="11.42578125" style="26"/>
    <col min="7903" max="7903" width="16" style="26" customWidth="1"/>
    <col min="7904" max="7910" width="17.5703125" style="26" customWidth="1"/>
    <col min="7911" max="7911" width="7.85546875" style="26" customWidth="1"/>
    <col min="7912" max="7912" width="14.28515625" style="26" customWidth="1"/>
    <col min="7913" max="7913" width="7.85546875" style="26" customWidth="1"/>
    <col min="7914" max="8158" width="11.42578125" style="26"/>
    <col min="8159" max="8159" width="16" style="26" customWidth="1"/>
    <col min="8160" max="8166" width="17.5703125" style="26" customWidth="1"/>
    <col min="8167" max="8167" width="7.85546875" style="26" customWidth="1"/>
    <col min="8168" max="8168" width="14.28515625" style="26" customWidth="1"/>
    <col min="8169" max="8169" width="7.85546875" style="26" customWidth="1"/>
    <col min="8170" max="8414" width="11.42578125" style="26"/>
    <col min="8415" max="8415" width="16" style="26" customWidth="1"/>
    <col min="8416" max="8422" width="17.5703125" style="26" customWidth="1"/>
    <col min="8423" max="8423" width="7.85546875" style="26" customWidth="1"/>
    <col min="8424" max="8424" width="14.28515625" style="26" customWidth="1"/>
    <col min="8425" max="8425" width="7.85546875" style="26" customWidth="1"/>
    <col min="8426" max="8670" width="11.42578125" style="26"/>
    <col min="8671" max="8671" width="16" style="26" customWidth="1"/>
    <col min="8672" max="8678" width="17.5703125" style="26" customWidth="1"/>
    <col min="8679" max="8679" width="7.85546875" style="26" customWidth="1"/>
    <col min="8680" max="8680" width="14.28515625" style="26" customWidth="1"/>
    <col min="8681" max="8681" width="7.85546875" style="26" customWidth="1"/>
    <col min="8682" max="8926" width="11.42578125" style="26"/>
    <col min="8927" max="8927" width="16" style="26" customWidth="1"/>
    <col min="8928" max="8934" width="17.5703125" style="26" customWidth="1"/>
    <col min="8935" max="8935" width="7.85546875" style="26" customWidth="1"/>
    <col min="8936" max="8936" width="14.28515625" style="26" customWidth="1"/>
    <col min="8937" max="8937" width="7.85546875" style="26" customWidth="1"/>
    <col min="8938" max="9182" width="11.42578125" style="26"/>
    <col min="9183" max="9183" width="16" style="26" customWidth="1"/>
    <col min="9184" max="9190" width="17.5703125" style="26" customWidth="1"/>
    <col min="9191" max="9191" width="7.85546875" style="26" customWidth="1"/>
    <col min="9192" max="9192" width="14.28515625" style="26" customWidth="1"/>
    <col min="9193" max="9193" width="7.85546875" style="26" customWidth="1"/>
    <col min="9194" max="9438" width="11.42578125" style="26"/>
    <col min="9439" max="9439" width="16" style="26" customWidth="1"/>
    <col min="9440" max="9446" width="17.5703125" style="26" customWidth="1"/>
    <col min="9447" max="9447" width="7.85546875" style="26" customWidth="1"/>
    <col min="9448" max="9448" width="14.28515625" style="26" customWidth="1"/>
    <col min="9449" max="9449" width="7.85546875" style="26" customWidth="1"/>
    <col min="9450" max="9694" width="11.42578125" style="26"/>
    <col min="9695" max="9695" width="16" style="26" customWidth="1"/>
    <col min="9696" max="9702" width="17.5703125" style="26" customWidth="1"/>
    <col min="9703" max="9703" width="7.85546875" style="26" customWidth="1"/>
    <col min="9704" max="9704" width="14.28515625" style="26" customWidth="1"/>
    <col min="9705" max="9705" width="7.85546875" style="26" customWidth="1"/>
    <col min="9706" max="9950" width="11.42578125" style="26"/>
    <col min="9951" max="9951" width="16" style="26" customWidth="1"/>
    <col min="9952" max="9958" width="17.5703125" style="26" customWidth="1"/>
    <col min="9959" max="9959" width="7.85546875" style="26" customWidth="1"/>
    <col min="9960" max="9960" width="14.28515625" style="26" customWidth="1"/>
    <col min="9961" max="9961" width="7.85546875" style="26" customWidth="1"/>
    <col min="9962" max="10206" width="11.42578125" style="26"/>
    <col min="10207" max="10207" width="16" style="26" customWidth="1"/>
    <col min="10208" max="10214" width="17.5703125" style="26" customWidth="1"/>
    <col min="10215" max="10215" width="7.85546875" style="26" customWidth="1"/>
    <col min="10216" max="10216" width="14.28515625" style="26" customWidth="1"/>
    <col min="10217" max="10217" width="7.85546875" style="26" customWidth="1"/>
    <col min="10218" max="10462" width="11.42578125" style="26"/>
    <col min="10463" max="10463" width="16" style="26" customWidth="1"/>
    <col min="10464" max="10470" width="17.5703125" style="26" customWidth="1"/>
    <col min="10471" max="10471" width="7.85546875" style="26" customWidth="1"/>
    <col min="10472" max="10472" width="14.28515625" style="26" customWidth="1"/>
    <col min="10473" max="10473" width="7.85546875" style="26" customWidth="1"/>
    <col min="10474" max="10718" width="11.42578125" style="26"/>
    <col min="10719" max="10719" width="16" style="26" customWidth="1"/>
    <col min="10720" max="10726" width="17.5703125" style="26" customWidth="1"/>
    <col min="10727" max="10727" width="7.85546875" style="26" customWidth="1"/>
    <col min="10728" max="10728" width="14.28515625" style="26" customWidth="1"/>
    <col min="10729" max="10729" width="7.85546875" style="26" customWidth="1"/>
    <col min="10730" max="10974" width="11.42578125" style="26"/>
    <col min="10975" max="10975" width="16" style="26" customWidth="1"/>
    <col min="10976" max="10982" width="17.5703125" style="26" customWidth="1"/>
    <col min="10983" max="10983" width="7.85546875" style="26" customWidth="1"/>
    <col min="10984" max="10984" width="14.28515625" style="26" customWidth="1"/>
    <col min="10985" max="10985" width="7.85546875" style="26" customWidth="1"/>
    <col min="10986" max="11230" width="11.42578125" style="26"/>
    <col min="11231" max="11231" width="16" style="26" customWidth="1"/>
    <col min="11232" max="11238" width="17.5703125" style="26" customWidth="1"/>
    <col min="11239" max="11239" width="7.85546875" style="26" customWidth="1"/>
    <col min="11240" max="11240" width="14.28515625" style="26" customWidth="1"/>
    <col min="11241" max="11241" width="7.85546875" style="26" customWidth="1"/>
    <col min="11242" max="11486" width="11.42578125" style="26"/>
    <col min="11487" max="11487" width="16" style="26" customWidth="1"/>
    <col min="11488" max="11494" width="17.5703125" style="26" customWidth="1"/>
    <col min="11495" max="11495" width="7.85546875" style="26" customWidth="1"/>
    <col min="11496" max="11496" width="14.28515625" style="26" customWidth="1"/>
    <col min="11497" max="11497" width="7.85546875" style="26" customWidth="1"/>
    <col min="11498" max="11742" width="11.42578125" style="26"/>
    <col min="11743" max="11743" width="16" style="26" customWidth="1"/>
    <col min="11744" max="11750" width="17.5703125" style="26" customWidth="1"/>
    <col min="11751" max="11751" width="7.85546875" style="26" customWidth="1"/>
    <col min="11752" max="11752" width="14.28515625" style="26" customWidth="1"/>
    <col min="11753" max="11753" width="7.85546875" style="26" customWidth="1"/>
    <col min="11754" max="11998" width="11.42578125" style="26"/>
    <col min="11999" max="11999" width="16" style="26" customWidth="1"/>
    <col min="12000" max="12006" width="17.5703125" style="26" customWidth="1"/>
    <col min="12007" max="12007" width="7.85546875" style="26" customWidth="1"/>
    <col min="12008" max="12008" width="14.28515625" style="26" customWidth="1"/>
    <col min="12009" max="12009" width="7.85546875" style="26" customWidth="1"/>
    <col min="12010" max="12254" width="11.42578125" style="26"/>
    <col min="12255" max="12255" width="16" style="26" customWidth="1"/>
    <col min="12256" max="12262" width="17.5703125" style="26" customWidth="1"/>
    <col min="12263" max="12263" width="7.85546875" style="26" customWidth="1"/>
    <col min="12264" max="12264" width="14.28515625" style="26" customWidth="1"/>
    <col min="12265" max="12265" width="7.85546875" style="26" customWidth="1"/>
    <col min="12266" max="12510" width="11.42578125" style="26"/>
    <col min="12511" max="12511" width="16" style="26" customWidth="1"/>
    <col min="12512" max="12518" width="17.5703125" style="26" customWidth="1"/>
    <col min="12519" max="12519" width="7.85546875" style="26" customWidth="1"/>
    <col min="12520" max="12520" width="14.28515625" style="26" customWidth="1"/>
    <col min="12521" max="12521" width="7.85546875" style="26" customWidth="1"/>
    <col min="12522" max="12766" width="11.42578125" style="26"/>
    <col min="12767" max="12767" width="16" style="26" customWidth="1"/>
    <col min="12768" max="12774" width="17.5703125" style="26" customWidth="1"/>
    <col min="12775" max="12775" width="7.85546875" style="26" customWidth="1"/>
    <col min="12776" max="12776" width="14.28515625" style="26" customWidth="1"/>
    <col min="12777" max="12777" width="7.85546875" style="26" customWidth="1"/>
    <col min="12778" max="13022" width="11.42578125" style="26"/>
    <col min="13023" max="13023" width="16" style="26" customWidth="1"/>
    <col min="13024" max="13030" width="17.5703125" style="26" customWidth="1"/>
    <col min="13031" max="13031" width="7.85546875" style="26" customWidth="1"/>
    <col min="13032" max="13032" width="14.28515625" style="26" customWidth="1"/>
    <col min="13033" max="13033" width="7.85546875" style="26" customWidth="1"/>
    <col min="13034" max="13278" width="11.42578125" style="26"/>
    <col min="13279" max="13279" width="16" style="26" customWidth="1"/>
    <col min="13280" max="13286" width="17.5703125" style="26" customWidth="1"/>
    <col min="13287" max="13287" width="7.85546875" style="26" customWidth="1"/>
    <col min="13288" max="13288" width="14.28515625" style="26" customWidth="1"/>
    <col min="13289" max="13289" width="7.85546875" style="26" customWidth="1"/>
    <col min="13290" max="13534" width="11.42578125" style="26"/>
    <col min="13535" max="13535" width="16" style="26" customWidth="1"/>
    <col min="13536" max="13542" width="17.5703125" style="26" customWidth="1"/>
    <col min="13543" max="13543" width="7.85546875" style="26" customWidth="1"/>
    <col min="13544" max="13544" width="14.28515625" style="26" customWidth="1"/>
    <col min="13545" max="13545" width="7.85546875" style="26" customWidth="1"/>
    <col min="13546" max="13790" width="11.42578125" style="26"/>
    <col min="13791" max="13791" width="16" style="26" customWidth="1"/>
    <col min="13792" max="13798" width="17.5703125" style="26" customWidth="1"/>
    <col min="13799" max="13799" width="7.85546875" style="26" customWidth="1"/>
    <col min="13800" max="13800" width="14.28515625" style="26" customWidth="1"/>
    <col min="13801" max="13801" width="7.85546875" style="26" customWidth="1"/>
    <col min="13802" max="14046" width="11.42578125" style="26"/>
    <col min="14047" max="14047" width="16" style="26" customWidth="1"/>
    <col min="14048" max="14054" width="17.5703125" style="26" customWidth="1"/>
    <col min="14055" max="14055" width="7.85546875" style="26" customWidth="1"/>
    <col min="14056" max="14056" width="14.28515625" style="26" customWidth="1"/>
    <col min="14057" max="14057" width="7.85546875" style="26" customWidth="1"/>
    <col min="14058" max="14302" width="11.42578125" style="26"/>
    <col min="14303" max="14303" width="16" style="26" customWidth="1"/>
    <col min="14304" max="14310" width="17.5703125" style="26" customWidth="1"/>
    <col min="14311" max="14311" width="7.85546875" style="26" customWidth="1"/>
    <col min="14312" max="14312" width="14.28515625" style="26" customWidth="1"/>
    <col min="14313" max="14313" width="7.85546875" style="26" customWidth="1"/>
    <col min="14314" max="14558" width="11.42578125" style="26"/>
    <col min="14559" max="14559" width="16" style="26" customWidth="1"/>
    <col min="14560" max="14566" width="17.5703125" style="26" customWidth="1"/>
    <col min="14567" max="14567" width="7.85546875" style="26" customWidth="1"/>
    <col min="14568" max="14568" width="14.28515625" style="26" customWidth="1"/>
    <col min="14569" max="14569" width="7.85546875" style="26" customWidth="1"/>
    <col min="14570" max="14814" width="11.42578125" style="26"/>
    <col min="14815" max="14815" width="16" style="26" customWidth="1"/>
    <col min="14816" max="14822" width="17.5703125" style="26" customWidth="1"/>
    <col min="14823" max="14823" width="7.85546875" style="26" customWidth="1"/>
    <col min="14824" max="14824" width="14.28515625" style="26" customWidth="1"/>
    <col min="14825" max="14825" width="7.85546875" style="26" customWidth="1"/>
    <col min="14826" max="15070" width="11.42578125" style="26"/>
    <col min="15071" max="15071" width="16" style="26" customWidth="1"/>
    <col min="15072" max="15078" width="17.5703125" style="26" customWidth="1"/>
    <col min="15079" max="15079" width="7.85546875" style="26" customWidth="1"/>
    <col min="15080" max="15080" width="14.28515625" style="26" customWidth="1"/>
    <col min="15081" max="15081" width="7.85546875" style="26" customWidth="1"/>
    <col min="15082" max="15326" width="11.42578125" style="26"/>
    <col min="15327" max="15327" width="16" style="26" customWidth="1"/>
    <col min="15328" max="15334" width="17.5703125" style="26" customWidth="1"/>
    <col min="15335" max="15335" width="7.85546875" style="26" customWidth="1"/>
    <col min="15336" max="15336" width="14.28515625" style="26" customWidth="1"/>
    <col min="15337" max="15337" width="7.85546875" style="26" customWidth="1"/>
    <col min="15338" max="15582" width="11.42578125" style="26"/>
    <col min="15583" max="15583" width="16" style="26" customWidth="1"/>
    <col min="15584" max="15590" width="17.5703125" style="26" customWidth="1"/>
    <col min="15591" max="15591" width="7.85546875" style="26" customWidth="1"/>
    <col min="15592" max="15592" width="14.28515625" style="26" customWidth="1"/>
    <col min="15593" max="15593" width="7.85546875" style="26" customWidth="1"/>
    <col min="15594" max="15838" width="11.42578125" style="26"/>
    <col min="15839" max="15839" width="16" style="26" customWidth="1"/>
    <col min="15840" max="15846" width="17.5703125" style="26" customWidth="1"/>
    <col min="15847" max="15847" width="7.85546875" style="26" customWidth="1"/>
    <col min="15848" max="15848" width="14.28515625" style="26" customWidth="1"/>
    <col min="15849" max="15849" width="7.85546875" style="26" customWidth="1"/>
    <col min="15850" max="16094" width="11.42578125" style="26"/>
    <col min="16095" max="16095" width="16" style="26" customWidth="1"/>
    <col min="16096" max="16102" width="17.5703125" style="26" customWidth="1"/>
    <col min="16103" max="16103" width="7.85546875" style="26" customWidth="1"/>
    <col min="16104" max="16104" width="14.28515625" style="26" customWidth="1"/>
    <col min="16105" max="16105" width="7.85546875" style="26" customWidth="1"/>
    <col min="16106" max="16384" width="11.42578125" style="26"/>
  </cols>
  <sheetData>
    <row r="1" spans="1:7" x14ac:dyDescent="0.2">
      <c r="A1" s="19" t="s">
        <v>88</v>
      </c>
      <c r="B1" s="19"/>
      <c r="C1" s="19"/>
      <c r="D1" s="19"/>
      <c r="E1" s="19"/>
      <c r="F1" s="187"/>
    </row>
    <row r="2" spans="1:7" ht="12.75" x14ac:dyDescent="0.2">
      <c r="A2" s="251" t="s">
        <v>221</v>
      </c>
      <c r="B2" s="252"/>
      <c r="C2" s="252"/>
      <c r="D2" s="252"/>
      <c r="E2" s="252"/>
      <c r="F2" s="252"/>
      <c r="G2" s="252"/>
    </row>
    <row r="3" spans="1:7" ht="12.75" customHeight="1" x14ac:dyDescent="0.2">
      <c r="A3" s="253" t="s">
        <v>222</v>
      </c>
      <c r="B3" s="253"/>
      <c r="C3" s="253"/>
      <c r="D3" s="253"/>
      <c r="E3" s="253"/>
      <c r="F3" s="216"/>
      <c r="G3" s="216"/>
    </row>
    <row r="4" spans="1:7" ht="12.75" customHeight="1" x14ac:dyDescent="0.2">
      <c r="A4" s="251" t="s">
        <v>223</v>
      </c>
      <c r="B4" s="252"/>
      <c r="C4" s="252"/>
      <c r="D4" s="252"/>
      <c r="E4" s="252"/>
      <c r="F4" s="252"/>
      <c r="G4" s="252"/>
    </row>
    <row r="5" spans="1:7" ht="12.75" x14ac:dyDescent="0.2">
      <c r="A5" s="174"/>
      <c r="B5" s="175"/>
      <c r="C5" s="175"/>
      <c r="D5" s="175"/>
      <c r="E5" s="175"/>
      <c r="F5" s="175"/>
    </row>
    <row r="6" spans="1:7" ht="12.75" customHeight="1" x14ac:dyDescent="0.2">
      <c r="A6" s="258" t="s">
        <v>95</v>
      </c>
      <c r="B6" s="258"/>
      <c r="C6" s="258"/>
      <c r="D6" s="258"/>
      <c r="E6" s="258"/>
      <c r="F6" s="258"/>
      <c r="G6" s="258"/>
    </row>
    <row r="7" spans="1:7" ht="12.75" customHeight="1" x14ac:dyDescent="0.2">
      <c r="A7" s="258" t="str">
        <f>'OPĆI DIO'!A7:I7</f>
        <v>ZA RAZDOBLJE 1.1.- 30.06.2026.</v>
      </c>
      <c r="B7" s="258"/>
      <c r="C7" s="258"/>
      <c r="D7" s="258"/>
      <c r="E7" s="258"/>
      <c r="F7" s="258"/>
      <c r="G7" s="258"/>
    </row>
    <row r="9" spans="1:7" s="96" customFormat="1" x14ac:dyDescent="0.2">
      <c r="A9" s="275" t="s">
        <v>151</v>
      </c>
      <c r="B9" s="275"/>
      <c r="C9" s="275"/>
      <c r="D9" s="275"/>
      <c r="E9" s="275"/>
      <c r="F9" s="275"/>
      <c r="G9" s="275"/>
    </row>
    <row r="10" spans="1:7" s="73" customFormat="1" x14ac:dyDescent="0.2">
      <c r="C10" s="124"/>
      <c r="D10" s="124"/>
      <c r="E10" s="124"/>
      <c r="F10" s="189"/>
      <c r="G10" s="190"/>
    </row>
    <row r="11" spans="1:7" s="73" customFormat="1" ht="57.6" customHeight="1" x14ac:dyDescent="0.2">
      <c r="A11" s="74" t="s">
        <v>173</v>
      </c>
      <c r="B11" s="74" t="s">
        <v>150</v>
      </c>
      <c r="C11" s="58" t="s">
        <v>231</v>
      </c>
      <c r="D11" s="58" t="s">
        <v>229</v>
      </c>
      <c r="E11" s="58" t="s">
        <v>232</v>
      </c>
      <c r="F11" s="191" t="s">
        <v>96</v>
      </c>
      <c r="G11" s="191" t="s">
        <v>96</v>
      </c>
    </row>
    <row r="12" spans="1:7" s="127" customFormat="1" ht="11.25" customHeight="1" x14ac:dyDescent="0.15">
      <c r="A12" s="273">
        <v>1</v>
      </c>
      <c r="B12" s="274"/>
      <c r="C12" s="128">
        <v>2</v>
      </c>
      <c r="D12" s="128">
        <v>3</v>
      </c>
      <c r="E12" s="128">
        <v>5</v>
      </c>
      <c r="F12" s="192" t="s">
        <v>196</v>
      </c>
      <c r="G12" s="192" t="s">
        <v>197</v>
      </c>
    </row>
    <row r="13" spans="1:7" s="126" customFormat="1" ht="21.75" customHeight="1" x14ac:dyDescent="0.2">
      <c r="A13" s="129">
        <v>6</v>
      </c>
      <c r="B13" s="130" t="s">
        <v>113</v>
      </c>
      <c r="C13" s="131">
        <f>C14+C19+C21+C24</f>
        <v>451172.79</v>
      </c>
      <c r="D13" s="131">
        <f t="shared" ref="D13:E13" si="0">D14+D19+D21+D24</f>
        <v>1010486.49</v>
      </c>
      <c r="E13" s="131">
        <f t="shared" si="0"/>
        <v>491305.56</v>
      </c>
      <c r="F13" s="193">
        <f>ROUND(E13/C13*100,2)</f>
        <v>108.9</v>
      </c>
      <c r="G13" s="193">
        <f>ROUND(E13/D13*100,2)</f>
        <v>48.62</v>
      </c>
    </row>
    <row r="14" spans="1:7" s="76" customFormat="1" ht="21.75" customHeight="1" x14ac:dyDescent="0.2">
      <c r="A14" s="75">
        <v>63</v>
      </c>
      <c r="B14" s="205" t="s">
        <v>114</v>
      </c>
      <c r="C14" s="206">
        <f>SUM(C15:C18)</f>
        <v>426016.42</v>
      </c>
      <c r="D14" s="206">
        <f>SUM(D15:D18)</f>
        <v>957841.11</v>
      </c>
      <c r="E14" s="206">
        <f>+E15+E16+E17+E18</f>
        <v>463479.08999999997</v>
      </c>
      <c r="F14" s="207">
        <f>ROUND(E14/C14*100,2)</f>
        <v>108.79</v>
      </c>
      <c r="G14" s="207">
        <f>ROUND(E14/D14*100,2)</f>
        <v>48.39</v>
      </c>
    </row>
    <row r="15" spans="1:7" s="79" customFormat="1" ht="21.75" customHeight="1" x14ac:dyDescent="0.2">
      <c r="A15" s="77">
        <v>634</v>
      </c>
      <c r="B15" s="78" t="s">
        <v>175</v>
      </c>
      <c r="C15" s="132">
        <v>0</v>
      </c>
      <c r="D15" s="132">
        <f>'prihodi programska'!D29</f>
        <v>0</v>
      </c>
      <c r="E15" s="132">
        <f>'prihodi programska'!E29</f>
        <v>0</v>
      </c>
      <c r="F15" s="194">
        <v>0</v>
      </c>
      <c r="G15" s="207">
        <v>0</v>
      </c>
    </row>
    <row r="16" spans="1:7" s="79" customFormat="1" ht="21.75" customHeight="1" x14ac:dyDescent="0.2">
      <c r="A16" s="77">
        <v>636</v>
      </c>
      <c r="B16" s="78" t="s">
        <v>115</v>
      </c>
      <c r="C16" s="233">
        <v>412837.98</v>
      </c>
      <c r="D16" s="132">
        <f>'prihodi programska'!D31+'prihodi programska'!D68</f>
        <v>933529.11</v>
      </c>
      <c r="E16" s="132">
        <f>'prihodi programska'!E31+'prihodi programska'!E58</f>
        <v>449055.43</v>
      </c>
      <c r="F16" s="194">
        <f t="shared" ref="F16:F25" si="1">ROUND(E16/C16*100,2)</f>
        <v>108.77</v>
      </c>
      <c r="G16" s="207">
        <f t="shared" ref="G16:G25" si="2">ROUND(E16/D16*100,2)</f>
        <v>48.1</v>
      </c>
    </row>
    <row r="17" spans="1:8" s="79" customFormat="1" ht="21.75" customHeight="1" x14ac:dyDescent="0.2">
      <c r="A17" s="77">
        <v>638</v>
      </c>
      <c r="B17" s="78" t="s">
        <v>155</v>
      </c>
      <c r="C17" s="132">
        <v>0</v>
      </c>
      <c r="D17" s="132">
        <f>'prihodi programska'!D35</f>
        <v>0</v>
      </c>
      <c r="E17" s="132">
        <f>'prihodi programska'!E35</f>
        <v>0</v>
      </c>
      <c r="F17" s="194">
        <v>0</v>
      </c>
      <c r="G17" s="207">
        <v>0</v>
      </c>
    </row>
    <row r="18" spans="1:8" s="79" customFormat="1" ht="21.75" customHeight="1" x14ac:dyDescent="0.2">
      <c r="A18" s="77">
        <v>639</v>
      </c>
      <c r="B18" s="78" t="s">
        <v>116</v>
      </c>
      <c r="C18" s="233">
        <v>13178.44</v>
      </c>
      <c r="D18" s="132">
        <f>'prihodi programska'!D37+'prihodi programska'!D50</f>
        <v>24312</v>
      </c>
      <c r="E18" s="132">
        <f>'prihodi programska'!E37+'prihodi programska'!E50</f>
        <v>14423.66</v>
      </c>
      <c r="F18" s="194">
        <f t="shared" si="1"/>
        <v>109.45</v>
      </c>
      <c r="G18" s="207">
        <f t="shared" si="2"/>
        <v>59.33</v>
      </c>
    </row>
    <row r="19" spans="1:8" s="82" customFormat="1" ht="21.75" customHeight="1" x14ac:dyDescent="0.2">
      <c r="A19" s="80">
        <v>65</v>
      </c>
      <c r="B19" s="81" t="s">
        <v>117</v>
      </c>
      <c r="C19" s="133">
        <f>C20</f>
        <v>56.93</v>
      </c>
      <c r="D19" s="133">
        <f>D20</f>
        <v>5782</v>
      </c>
      <c r="E19" s="133">
        <f>E20</f>
        <v>57.21</v>
      </c>
      <c r="F19" s="194">
        <f t="shared" si="1"/>
        <v>100.49</v>
      </c>
      <c r="G19" s="207">
        <f t="shared" si="2"/>
        <v>0.99</v>
      </c>
    </row>
    <row r="20" spans="1:8" s="79" customFormat="1" ht="21.75" customHeight="1" x14ac:dyDescent="0.2">
      <c r="A20" s="83">
        <v>652</v>
      </c>
      <c r="B20" s="84" t="s">
        <v>140</v>
      </c>
      <c r="C20" s="233">
        <v>56.93</v>
      </c>
      <c r="D20" s="132">
        <f>'prihodi programska'!D25+'prihodi programska'!D65</f>
        <v>5782</v>
      </c>
      <c r="E20" s="132">
        <f>'prihodi programska'!E25+'prihodi programska'!E65</f>
        <v>57.21</v>
      </c>
      <c r="F20" s="194">
        <f t="shared" si="1"/>
        <v>100.49</v>
      </c>
      <c r="G20" s="207">
        <f t="shared" si="2"/>
        <v>0.99</v>
      </c>
    </row>
    <row r="21" spans="1:8" s="82" customFormat="1" ht="21.75" customHeight="1" x14ac:dyDescent="0.2">
      <c r="A21" s="85">
        <v>66</v>
      </c>
      <c r="B21" s="86" t="s">
        <v>118</v>
      </c>
      <c r="C21" s="133">
        <f>SUM(C22:C23)</f>
        <v>820</v>
      </c>
      <c r="D21" s="133">
        <f>SUM(D22:D23)</f>
        <v>4438.37</v>
      </c>
      <c r="E21" s="133">
        <f>SUM(E22:E23)</f>
        <v>3263</v>
      </c>
      <c r="F21" s="194">
        <f t="shared" si="1"/>
        <v>397.93</v>
      </c>
      <c r="G21" s="207">
        <f t="shared" si="2"/>
        <v>73.52</v>
      </c>
    </row>
    <row r="22" spans="1:8" s="79" customFormat="1" ht="21.75" customHeight="1" x14ac:dyDescent="0.2">
      <c r="A22" s="83">
        <v>661</v>
      </c>
      <c r="B22" s="87" t="s">
        <v>119</v>
      </c>
      <c r="C22" s="233">
        <v>0</v>
      </c>
      <c r="D22" s="132">
        <f>'prihodi programska'!D20+'prihodi programska'!D62</f>
        <v>3000</v>
      </c>
      <c r="E22" s="132">
        <f>'prihodi programska'!E20+'prihodi programska'!E62</f>
        <v>2723</v>
      </c>
      <c r="F22" s="194" t="e">
        <f t="shared" si="1"/>
        <v>#DIV/0!</v>
      </c>
      <c r="G22" s="207">
        <f t="shared" si="2"/>
        <v>90.77</v>
      </c>
      <c r="H22" s="165"/>
    </row>
    <row r="23" spans="1:8" s="79" customFormat="1" ht="21.75" customHeight="1" x14ac:dyDescent="0.2">
      <c r="A23" s="83">
        <v>663</v>
      </c>
      <c r="B23" s="87" t="s">
        <v>120</v>
      </c>
      <c r="C23" s="233">
        <v>820</v>
      </c>
      <c r="D23" s="132">
        <f>'prihodi programska'!D41+'prihodi programska'!D71</f>
        <v>1438.37</v>
      </c>
      <c r="E23" s="132">
        <f>'prihodi programska'!E41+'prihodi programska'!E71</f>
        <v>540</v>
      </c>
      <c r="F23" s="194">
        <f t="shared" si="1"/>
        <v>65.849999999999994</v>
      </c>
      <c r="G23" s="207">
        <f t="shared" si="2"/>
        <v>37.54</v>
      </c>
    </row>
    <row r="24" spans="1:8" s="90" customFormat="1" ht="21.75" customHeight="1" x14ac:dyDescent="0.2">
      <c r="A24" s="88">
        <v>67</v>
      </c>
      <c r="B24" s="89" t="s">
        <v>121</v>
      </c>
      <c r="C24" s="134">
        <f>C25</f>
        <v>24279.439999999999</v>
      </c>
      <c r="D24" s="134">
        <f>D25</f>
        <v>42425.01</v>
      </c>
      <c r="E24" s="134">
        <f>E25</f>
        <v>24506.260000000002</v>
      </c>
      <c r="F24" s="194">
        <f t="shared" si="1"/>
        <v>100.93</v>
      </c>
      <c r="G24" s="207">
        <f t="shared" si="2"/>
        <v>57.76</v>
      </c>
    </row>
    <row r="25" spans="1:8" s="93" customFormat="1" ht="21.75" customHeight="1" x14ac:dyDescent="0.2">
      <c r="A25" s="91">
        <v>671</v>
      </c>
      <c r="B25" s="92" t="s">
        <v>122</v>
      </c>
      <c r="C25" s="135">
        <v>24279.439999999999</v>
      </c>
      <c r="D25" s="135">
        <f>'prihodi programska'!D13+'prihodi programska'!D46+'prihodi programska'!D52</f>
        <v>42425.01</v>
      </c>
      <c r="E25" s="135">
        <f>'prihodi programska'!E13+'prihodi programska'!E44+'prihodi programska'!E52</f>
        <v>24506.260000000002</v>
      </c>
      <c r="F25" s="194">
        <f t="shared" si="1"/>
        <v>100.93</v>
      </c>
      <c r="G25" s="207">
        <f t="shared" si="2"/>
        <v>57.76</v>
      </c>
      <c r="H25" s="172"/>
    </row>
    <row r="26" spans="1:8" s="105" customFormat="1" ht="21.75" customHeight="1" x14ac:dyDescent="0.2">
      <c r="A26" s="94">
        <v>7</v>
      </c>
      <c r="B26" s="95" t="s">
        <v>123</v>
      </c>
      <c r="C26" s="150">
        <f t="shared" ref="C26:E27" si="3">C27</f>
        <v>0</v>
      </c>
      <c r="D26" s="150">
        <f t="shared" si="3"/>
        <v>0</v>
      </c>
      <c r="E26" s="150">
        <f t="shared" si="3"/>
        <v>0</v>
      </c>
      <c r="F26" s="195">
        <v>0</v>
      </c>
      <c r="G26" s="193">
        <v>0</v>
      </c>
      <c r="H26" s="171"/>
    </row>
    <row r="27" spans="1:8" s="99" customFormat="1" ht="21.75" customHeight="1" x14ac:dyDescent="0.2">
      <c r="A27" s="97">
        <v>72</v>
      </c>
      <c r="B27" s="98" t="s">
        <v>124</v>
      </c>
      <c r="C27" s="136">
        <f t="shared" si="3"/>
        <v>0</v>
      </c>
      <c r="D27" s="136">
        <f t="shared" si="3"/>
        <v>0</v>
      </c>
      <c r="E27" s="136">
        <f t="shared" si="3"/>
        <v>0</v>
      </c>
      <c r="F27" s="196">
        <v>0</v>
      </c>
      <c r="G27" s="207">
        <v>0</v>
      </c>
    </row>
    <row r="28" spans="1:8" s="102" customFormat="1" ht="21.75" customHeight="1" x14ac:dyDescent="0.2">
      <c r="A28" s="100">
        <v>721</v>
      </c>
      <c r="B28" s="101" t="s">
        <v>125</v>
      </c>
      <c r="C28" s="137">
        <v>0</v>
      </c>
      <c r="D28" s="137">
        <v>0</v>
      </c>
      <c r="E28" s="137">
        <v>0</v>
      </c>
      <c r="F28" s="197">
        <v>0</v>
      </c>
      <c r="G28" s="194">
        <v>0</v>
      </c>
    </row>
    <row r="29" spans="1:8" s="105" customFormat="1" ht="21.75" customHeight="1" x14ac:dyDescent="0.2">
      <c r="A29" s="103"/>
      <c r="B29" s="104" t="s">
        <v>126</v>
      </c>
      <c r="C29" s="138">
        <f>C26+C13</f>
        <v>451172.79</v>
      </c>
      <c r="D29" s="138">
        <f>D26+D13</f>
        <v>1010486.49</v>
      </c>
      <c r="E29" s="138">
        <f>E26+E13</f>
        <v>491305.56</v>
      </c>
      <c r="F29" s="198">
        <f>ROUND(E29/C29*100,2)</f>
        <v>108.9</v>
      </c>
      <c r="G29" s="244">
        <f>ROUND(E29/D29*100,2)</f>
        <v>48.62</v>
      </c>
    </row>
    <row r="30" spans="1:8" s="105" customFormat="1" ht="21.75" customHeight="1" x14ac:dyDescent="0.2">
      <c r="A30" s="167"/>
      <c r="C30" s="168"/>
      <c r="D30" s="168"/>
      <c r="E30" s="168"/>
      <c r="F30" s="200"/>
      <c r="G30" s="200"/>
    </row>
    <row r="31" spans="1:8" ht="57" customHeight="1" x14ac:dyDescent="0.2">
      <c r="A31" s="74" t="s">
        <v>173</v>
      </c>
      <c r="B31" s="74" t="s">
        <v>150</v>
      </c>
      <c r="C31" s="58" t="s">
        <v>231</v>
      </c>
      <c r="D31" s="58" t="s">
        <v>229</v>
      </c>
      <c r="E31" s="58" t="s">
        <v>232</v>
      </c>
      <c r="F31" s="191" t="s">
        <v>96</v>
      </c>
      <c r="G31" s="191" t="s">
        <v>96</v>
      </c>
    </row>
    <row r="32" spans="1:8" ht="11.25" customHeight="1" x14ac:dyDescent="0.2">
      <c r="A32" s="273">
        <v>1</v>
      </c>
      <c r="B32" s="274"/>
      <c r="C32" s="128">
        <v>2</v>
      </c>
      <c r="D32" s="128">
        <v>3</v>
      </c>
      <c r="E32" s="128">
        <v>5</v>
      </c>
      <c r="F32" s="192" t="s">
        <v>196</v>
      </c>
      <c r="G32" s="192" t="s">
        <v>197</v>
      </c>
    </row>
    <row r="33" spans="1:7" s="99" customFormat="1" ht="19.899999999999999" customHeight="1" x14ac:dyDescent="0.2">
      <c r="A33" s="143">
        <v>3</v>
      </c>
      <c r="B33" s="144" t="s">
        <v>129</v>
      </c>
      <c r="C33" s="145">
        <f>C34+C38+C44+C46+C48</f>
        <v>511076.64999999997</v>
      </c>
      <c r="D33" s="145">
        <f t="shared" ref="D33:E33" si="4">D34+D38+D44+D46+D48</f>
        <v>1004400.6200000001</v>
      </c>
      <c r="E33" s="145">
        <f t="shared" si="4"/>
        <v>487110.86</v>
      </c>
      <c r="F33" s="202">
        <f t="shared" ref="F33:F41" si="5">ROUND(E33/C33*100,2)</f>
        <v>95.31</v>
      </c>
      <c r="G33" s="193">
        <f t="shared" ref="G33:G41" si="6">ROUND(E33/D33*100,2)</f>
        <v>48.5</v>
      </c>
    </row>
    <row r="34" spans="1:7" s="96" customFormat="1" ht="19.899999999999999" customHeight="1" x14ac:dyDescent="0.2">
      <c r="A34" s="97">
        <v>31</v>
      </c>
      <c r="B34" s="98" t="s">
        <v>130</v>
      </c>
      <c r="C34" s="146">
        <f>SUM(C35:C37)</f>
        <v>453871.81</v>
      </c>
      <c r="D34" s="146">
        <f>SUM(D35:D37)</f>
        <v>861296.57000000007</v>
      </c>
      <c r="E34" s="146">
        <f>SUM(E35:E37)</f>
        <v>431173.44</v>
      </c>
      <c r="F34" s="203">
        <f t="shared" si="5"/>
        <v>95</v>
      </c>
      <c r="G34" s="207">
        <f t="shared" si="6"/>
        <v>50.06</v>
      </c>
    </row>
    <row r="35" spans="1:7" ht="19.899999999999999" customHeight="1" x14ac:dyDescent="0.2">
      <c r="A35" s="100">
        <v>311</v>
      </c>
      <c r="B35" s="147" t="s">
        <v>131</v>
      </c>
      <c r="C35" s="148">
        <v>378177.56</v>
      </c>
      <c r="D35" s="234">
        <f>'rashodi-programska '!C19+'rashodi-programska '!C249+'rashodi-programska '!C261</f>
        <v>713238.5</v>
      </c>
      <c r="E35" s="234">
        <f>'rashodi-programska '!D19+'rashodi-programska '!D249+'rashodi-programska '!D261</f>
        <v>358524.13</v>
      </c>
      <c r="F35" s="204">
        <f t="shared" si="5"/>
        <v>94.8</v>
      </c>
      <c r="G35" s="246">
        <f t="shared" si="6"/>
        <v>50.27</v>
      </c>
    </row>
    <row r="36" spans="1:7" ht="19.899999999999999" customHeight="1" x14ac:dyDescent="0.2">
      <c r="A36" s="100">
        <v>312</v>
      </c>
      <c r="B36" s="147" t="s">
        <v>72</v>
      </c>
      <c r="C36" s="148">
        <v>13294.93</v>
      </c>
      <c r="D36" s="148">
        <f>'rashodi-programska '!C23+'rashodi-programska '!C35+'rashodi-programska '!C78+'rashodi-programska '!C137+'rashodi-programska '!C251+'rashodi-programska '!C263</f>
        <v>30730.9</v>
      </c>
      <c r="E36" s="148">
        <f>'rashodi-programska '!D23+'rashodi-programska '!D35+'rashodi-programska '!D78+'rashodi-programska '!D137+'rashodi-programska '!D251+'rashodi-programska '!D263</f>
        <v>13492.810000000001</v>
      </c>
      <c r="F36" s="204">
        <f t="shared" si="5"/>
        <v>101.49</v>
      </c>
      <c r="G36" s="246">
        <f t="shared" si="6"/>
        <v>43.91</v>
      </c>
    </row>
    <row r="37" spans="1:7" ht="19.899999999999999" customHeight="1" x14ac:dyDescent="0.2">
      <c r="A37" s="100">
        <v>313</v>
      </c>
      <c r="B37" s="147" t="s">
        <v>100</v>
      </c>
      <c r="C37" s="148">
        <v>62399.32</v>
      </c>
      <c r="D37" s="148">
        <f>'rashodi-programska '!C25+'rashodi-programska '!C253+'rashodi-programska '!C265</f>
        <v>117327.17</v>
      </c>
      <c r="E37" s="148">
        <f>'rashodi-programska '!D25+'rashodi-programska '!D253+'rashodi-programska '!D265</f>
        <v>59156.5</v>
      </c>
      <c r="F37" s="204">
        <f t="shared" si="5"/>
        <v>94.8</v>
      </c>
      <c r="G37" s="246">
        <f t="shared" si="6"/>
        <v>50.42</v>
      </c>
    </row>
    <row r="38" spans="1:7" s="96" customFormat="1" ht="19.899999999999999" customHeight="1" x14ac:dyDescent="0.2">
      <c r="A38" s="97">
        <v>32</v>
      </c>
      <c r="B38" s="98" t="s">
        <v>132</v>
      </c>
      <c r="C38" s="146">
        <f>SUM(C39:C43)</f>
        <v>56776.92</v>
      </c>
      <c r="D38" s="146">
        <f>SUM(D39:D43)</f>
        <v>130261.5</v>
      </c>
      <c r="E38" s="146">
        <f>SUM(E39:E43)</f>
        <v>55599.219999999994</v>
      </c>
      <c r="F38" s="204">
        <f t="shared" si="5"/>
        <v>97.93</v>
      </c>
      <c r="G38" s="207">
        <f t="shared" si="6"/>
        <v>42.68</v>
      </c>
    </row>
    <row r="39" spans="1:7" ht="19.899999999999999" customHeight="1" x14ac:dyDescent="0.2">
      <c r="A39" s="100">
        <v>321</v>
      </c>
      <c r="B39" s="147" t="s">
        <v>102</v>
      </c>
      <c r="C39" s="148">
        <v>9257.18</v>
      </c>
      <c r="D39" s="148">
        <f>'rashodi-programska '!C28+'rashodi-programska '!C38+'rashodi-programska '!C83+'rashodi-programska '!C112+'rashodi-programska '!C143+'rashodi-programska '!C182+'rashodi-programska '!C202+'rashodi-programska '!C232+'rashodi-programska '!C256+'rashodi-programska '!C268</f>
        <v>19237.82</v>
      </c>
      <c r="E39" s="148">
        <f>'rashodi-programska '!D28+'rashodi-programska '!D38+'rashodi-programska '!D83+'rashodi-programska '!D112+'rashodi-programska '!D143+'rashodi-programska '!D182+'rashodi-programska '!D202+'rashodi-programska '!D232+'rashodi-programska '!D256+'rashodi-programska '!D268</f>
        <v>9935.06</v>
      </c>
      <c r="F39" s="204">
        <f t="shared" si="5"/>
        <v>107.32</v>
      </c>
      <c r="G39" s="246">
        <f t="shared" si="6"/>
        <v>51.64</v>
      </c>
    </row>
    <row r="40" spans="1:7" ht="19.899999999999999" customHeight="1" x14ac:dyDescent="0.2">
      <c r="A40" s="100">
        <v>322</v>
      </c>
      <c r="B40" s="147" t="s">
        <v>103</v>
      </c>
      <c r="C40" s="148">
        <v>33184.71</v>
      </c>
      <c r="D40" s="148">
        <f>'rashodi-programska '!C43+'rashodi-programska '!C86+'rashodi-programska '!C114+'rashodi-programska '!C145+'rashodi-programska '!C184+'rashodi-programska '!C204+'rashodi-programska '!C234+'rashodi-programska '!C239+'rashodi-programska '!C244</f>
        <v>69753.06</v>
      </c>
      <c r="E40" s="148">
        <f>'rashodi-programska '!D43+'rashodi-programska '!D86+'rashodi-programska '!D114+'rashodi-programska '!D145+'rashodi-programska '!D184+'rashodi-programska '!D204+'rashodi-programska '!D234+'rashodi-programska '!D239+'rashodi-programska '!D244</f>
        <v>31751.199999999997</v>
      </c>
      <c r="F40" s="204">
        <f t="shared" si="5"/>
        <v>95.68</v>
      </c>
      <c r="G40" s="246">
        <f t="shared" si="6"/>
        <v>45.52</v>
      </c>
    </row>
    <row r="41" spans="1:7" ht="19.899999999999999" customHeight="1" x14ac:dyDescent="0.2">
      <c r="A41" s="100">
        <v>323</v>
      </c>
      <c r="B41" s="147" t="s">
        <v>104</v>
      </c>
      <c r="C41" s="148">
        <v>11231.23</v>
      </c>
      <c r="D41" s="148">
        <f>'rashodi-programska '!C50+'rashodi-programska '!C91+'rashodi-programska '!C118+'rashodi-programska '!C149+'rashodi-programska '!C187+'rashodi-programska '!C208</f>
        <v>21883.899999999998</v>
      </c>
      <c r="E41" s="148">
        <f>'rashodi-programska '!D50+'rashodi-programska '!D91+'rashodi-programska '!D118+'rashodi-programska '!D149+'rashodi-programska '!D187+'rashodi-programska '!D208</f>
        <v>9008.92</v>
      </c>
      <c r="F41" s="204">
        <f t="shared" si="5"/>
        <v>80.209999999999994</v>
      </c>
      <c r="G41" s="246">
        <f t="shared" si="6"/>
        <v>41.17</v>
      </c>
    </row>
    <row r="42" spans="1:7" ht="19.899999999999999" customHeight="1" x14ac:dyDescent="0.2">
      <c r="A42" s="100">
        <v>324</v>
      </c>
      <c r="B42" s="147" t="s">
        <v>133</v>
      </c>
      <c r="C42" s="148">
        <v>0</v>
      </c>
      <c r="D42" s="148">
        <f>'rashodi-programska '!C60+'rashodi-programska '!C122+'rashodi-programska '!C156</f>
        <v>0</v>
      </c>
      <c r="E42" s="148">
        <f>'rashodi-programska '!D60+'rashodi-programska '!D122+'rashodi-programska '!D156</f>
        <v>0</v>
      </c>
      <c r="F42" s="204">
        <v>0</v>
      </c>
      <c r="G42" s="246">
        <v>0</v>
      </c>
    </row>
    <row r="43" spans="1:7" ht="19.899999999999999" customHeight="1" x14ac:dyDescent="0.2">
      <c r="A43" s="100">
        <v>329</v>
      </c>
      <c r="B43" s="147" t="s">
        <v>44</v>
      </c>
      <c r="C43" s="148">
        <v>3103.8</v>
      </c>
      <c r="D43" s="148">
        <f>'rashodi-programska '!C30+'rashodi-programska '!C62+'rashodi-programska '!C97+'rashodi-programska '!C124+'rashodi-programska '!C158+'rashodi-programska '!C191+'rashodi-programska '!C212</f>
        <v>19386.72</v>
      </c>
      <c r="E43" s="148">
        <f>'rashodi-programska '!D30+'rashodi-programska '!D62+'rashodi-programska '!D97+'rashodi-programska '!D124+'rashodi-programska '!D158+'rashodi-programska '!D191+'rashodi-programska '!D212</f>
        <v>4904.04</v>
      </c>
      <c r="F43" s="204">
        <f>ROUND(E43/C43*100,2)</f>
        <v>158</v>
      </c>
      <c r="G43" s="246">
        <f>ROUND(E43/D43*100,2)</f>
        <v>25.3</v>
      </c>
    </row>
    <row r="44" spans="1:7" s="96" customFormat="1" ht="19.899999999999999" customHeight="1" x14ac:dyDescent="0.2">
      <c r="A44" s="97">
        <v>34</v>
      </c>
      <c r="B44" s="98" t="s">
        <v>134</v>
      </c>
      <c r="C44" s="146">
        <f>C45</f>
        <v>0</v>
      </c>
      <c r="D44" s="146">
        <f>D45</f>
        <v>6.89</v>
      </c>
      <c r="E44" s="146">
        <f>E45</f>
        <v>0</v>
      </c>
      <c r="F44" s="204">
        <v>0</v>
      </c>
      <c r="G44" s="207">
        <f>ROUND(E44/D44*100,2)</f>
        <v>0</v>
      </c>
    </row>
    <row r="45" spans="1:7" ht="19.899999999999999" customHeight="1" x14ac:dyDescent="0.2">
      <c r="A45" s="100">
        <v>343</v>
      </c>
      <c r="B45" s="147" t="s">
        <v>105</v>
      </c>
      <c r="C45" s="148">
        <v>0</v>
      </c>
      <c r="D45" s="148">
        <f>'rashodi-programska '!C69+'rashodi-programska '!C165</f>
        <v>6.89</v>
      </c>
      <c r="E45" s="148">
        <f>'rashodi-programska '!D69+'rashodi-programska '!D165</f>
        <v>0</v>
      </c>
      <c r="F45" s="204">
        <v>0</v>
      </c>
      <c r="G45" s="246">
        <f>ROUND(E45/D45*100,2)</f>
        <v>0</v>
      </c>
    </row>
    <row r="46" spans="1:7" s="96" customFormat="1" ht="29.25" customHeight="1" x14ac:dyDescent="0.2">
      <c r="A46" s="97">
        <v>37</v>
      </c>
      <c r="B46" s="98" t="s">
        <v>152</v>
      </c>
      <c r="C46" s="146">
        <f>C47</f>
        <v>92.26</v>
      </c>
      <c r="D46" s="146">
        <f>D47</f>
        <v>12500</v>
      </c>
      <c r="E46" s="146">
        <f>E47</f>
        <v>0</v>
      </c>
      <c r="F46" s="204">
        <v>0</v>
      </c>
      <c r="G46" s="207">
        <f>ROUND(E46/D46*100,2)</f>
        <v>0</v>
      </c>
    </row>
    <row r="47" spans="1:7" ht="19.899999999999999" customHeight="1" x14ac:dyDescent="0.2">
      <c r="A47" s="100">
        <v>372</v>
      </c>
      <c r="B47" s="147" t="s">
        <v>153</v>
      </c>
      <c r="C47" s="148">
        <v>92.26</v>
      </c>
      <c r="D47" s="148">
        <f>'rashodi-programska '!C168+'rashodi-programska '!C195</f>
        <v>12500</v>
      </c>
      <c r="E47" s="148">
        <f>'rashodi-programska '!D168+'rashodi-programska '!D195</f>
        <v>0</v>
      </c>
      <c r="F47" s="204">
        <v>0</v>
      </c>
      <c r="G47" s="246">
        <f>ROUND(E47/D47*100,2)</f>
        <v>0</v>
      </c>
    </row>
    <row r="48" spans="1:7" ht="19.899999999999999" customHeight="1" x14ac:dyDescent="0.2">
      <c r="A48" s="97">
        <v>38</v>
      </c>
      <c r="B48" s="98" t="s">
        <v>192</v>
      </c>
      <c r="C48" s="146">
        <f>SUM(C49)</f>
        <v>335.66</v>
      </c>
      <c r="D48" s="146">
        <f t="shared" ref="D48:E48" si="7">SUM(D49)</f>
        <v>335.66</v>
      </c>
      <c r="E48" s="146">
        <f t="shared" si="7"/>
        <v>338.2</v>
      </c>
      <c r="F48" s="204">
        <v>0</v>
      </c>
      <c r="G48" s="207">
        <v>0</v>
      </c>
    </row>
    <row r="49" spans="1:8" ht="19.899999999999999" customHeight="1" x14ac:dyDescent="0.2">
      <c r="A49" s="100">
        <v>381</v>
      </c>
      <c r="B49" s="147" t="s">
        <v>55</v>
      </c>
      <c r="C49" s="148">
        <v>335.66</v>
      </c>
      <c r="D49" s="148">
        <f>'rashodi-programska '!C171</f>
        <v>335.66</v>
      </c>
      <c r="E49" s="148">
        <f>'rashodi-programska '!D171</f>
        <v>338.2</v>
      </c>
      <c r="F49" s="204">
        <v>0</v>
      </c>
      <c r="G49" s="246">
        <v>0</v>
      </c>
    </row>
    <row r="50" spans="1:8" s="99" customFormat="1" ht="19.899999999999999" customHeight="1" x14ac:dyDescent="0.2">
      <c r="A50" s="94">
        <v>4</v>
      </c>
      <c r="B50" s="149" t="s">
        <v>93</v>
      </c>
      <c r="C50" s="150">
        <f>C51</f>
        <v>3018.05</v>
      </c>
      <c r="D50" s="150">
        <f t="shared" ref="D50:E50" si="8">D51</f>
        <v>6085.869999999999</v>
      </c>
      <c r="E50" s="150">
        <f t="shared" si="8"/>
        <v>961.5</v>
      </c>
      <c r="F50" s="195">
        <f>ROUND(E50/C50*100,2)</f>
        <v>31.86</v>
      </c>
      <c r="G50" s="193">
        <f>ROUND(E50/D50*100,2)</f>
        <v>15.8</v>
      </c>
      <c r="H50" s="173"/>
    </row>
    <row r="51" spans="1:8" s="96" customFormat="1" ht="19.899999999999999" customHeight="1" x14ac:dyDescent="0.2">
      <c r="A51" s="97">
        <v>42</v>
      </c>
      <c r="B51" s="98" t="s">
        <v>135</v>
      </c>
      <c r="C51" s="146">
        <f>SUM(C52:C53)</f>
        <v>3018.05</v>
      </c>
      <c r="D51" s="146">
        <f>SUM(D52:D53)</f>
        <v>6085.869999999999</v>
      </c>
      <c r="E51" s="146">
        <f>SUM(E52:E53)</f>
        <v>961.5</v>
      </c>
      <c r="F51" s="203">
        <v>0</v>
      </c>
      <c r="G51" s="207">
        <f>ROUND(E51/D51*100,2)</f>
        <v>15.8</v>
      </c>
    </row>
    <row r="52" spans="1:8" ht="19.899999999999999" customHeight="1" x14ac:dyDescent="0.2">
      <c r="A52" s="100">
        <v>422</v>
      </c>
      <c r="B52" s="147" t="s">
        <v>107</v>
      </c>
      <c r="C52" s="148">
        <v>3002.5</v>
      </c>
      <c r="D52" s="148">
        <f>'rashodi-programska '!C101+'rashodi-programska '!C129+'rashodi-programska '!C174+'rashodi-programska '!C198+'rashodi-programska '!C216+'rashodi-programska '!C226</f>
        <v>4570.7199999999993</v>
      </c>
      <c r="E52" s="148">
        <f>'rashodi-programska '!D101+'rashodi-programska '!D129+'rashodi-programska '!D174+'rashodi-programska '!D198+'rashodi-programska '!D216+'rashodi-programska '!D226</f>
        <v>961.5</v>
      </c>
      <c r="F52" s="204">
        <v>0</v>
      </c>
      <c r="G52" s="246">
        <f>ROUND(E52/D52*100,2)</f>
        <v>21.04</v>
      </c>
    </row>
    <row r="53" spans="1:8" ht="19.899999999999999" customHeight="1" x14ac:dyDescent="0.2">
      <c r="A53" s="100">
        <v>424</v>
      </c>
      <c r="B53" s="147" t="s">
        <v>136</v>
      </c>
      <c r="C53" s="148">
        <v>15.55</v>
      </c>
      <c r="D53" s="148">
        <f>'rashodi-programska '!C108+'rashodi-programska '!C131+'rashodi-programska '!C178+'rashodi-programska '!C219</f>
        <v>1515.15</v>
      </c>
      <c r="E53" s="148">
        <f>'rashodi-programska '!D108+'rashodi-programska '!D131+'rashodi-programska '!D178+'rashodi-programska '!D219</f>
        <v>0</v>
      </c>
      <c r="F53" s="204">
        <v>0</v>
      </c>
      <c r="G53" s="246">
        <f>ROUND(E53/D53*100,2)</f>
        <v>0</v>
      </c>
    </row>
    <row r="54" spans="1:8" s="99" customFormat="1" ht="19.899999999999999" customHeight="1" x14ac:dyDescent="0.2">
      <c r="A54" s="103"/>
      <c r="B54" s="151" t="s">
        <v>137</v>
      </c>
      <c r="C54" s="138">
        <f>C33+C50</f>
        <v>514094.69999999995</v>
      </c>
      <c r="D54" s="138">
        <f t="shared" ref="D54:E54" si="9">D33+D50</f>
        <v>1010486.4900000001</v>
      </c>
      <c r="E54" s="138">
        <f t="shared" si="9"/>
        <v>488072.36</v>
      </c>
      <c r="F54" s="199">
        <f>ROUND(E54/C54*100,2)</f>
        <v>94.94</v>
      </c>
      <c r="G54" s="244">
        <f>ROUND(E54/D54*100,2)</f>
        <v>48.3</v>
      </c>
    </row>
    <row r="55" spans="1:8" ht="19.899999999999999" customHeight="1" x14ac:dyDescent="0.2">
      <c r="G55" s="201"/>
    </row>
    <row r="56" spans="1:8" ht="19.899999999999999" customHeight="1" x14ac:dyDescent="0.2">
      <c r="G56" s="201"/>
    </row>
    <row r="57" spans="1:8" ht="19.899999999999999" customHeight="1" x14ac:dyDescent="0.2">
      <c r="G57" s="201"/>
    </row>
    <row r="58" spans="1:8" ht="19.899999999999999" customHeight="1" x14ac:dyDescent="0.2">
      <c r="G58" s="201"/>
    </row>
    <row r="59" spans="1:8" ht="19.899999999999999" customHeight="1" x14ac:dyDescent="0.2">
      <c r="G59" s="201"/>
    </row>
    <row r="60" spans="1:8" ht="19.899999999999999" customHeight="1" x14ac:dyDescent="0.2">
      <c r="G60" s="201"/>
    </row>
    <row r="61" spans="1:8" ht="19.899999999999999" customHeight="1" x14ac:dyDescent="0.2">
      <c r="G61" s="201"/>
    </row>
    <row r="62" spans="1:8" ht="19.899999999999999" customHeight="1" x14ac:dyDescent="0.2">
      <c r="G62" s="201"/>
    </row>
    <row r="63" spans="1:8" ht="19.899999999999999" customHeight="1" x14ac:dyDescent="0.2">
      <c r="G63" s="201"/>
    </row>
    <row r="64" spans="1:8" ht="19.899999999999999" customHeight="1" x14ac:dyDescent="0.2">
      <c r="G64" s="201"/>
    </row>
    <row r="65" spans="7:7" ht="19.899999999999999" customHeight="1" x14ac:dyDescent="0.2">
      <c r="G65" s="201"/>
    </row>
    <row r="66" spans="7:7" ht="19.899999999999999" customHeight="1" x14ac:dyDescent="0.2">
      <c r="G66" s="201"/>
    </row>
    <row r="67" spans="7:7" ht="19.899999999999999" customHeight="1" x14ac:dyDescent="0.2">
      <c r="G67" s="201"/>
    </row>
    <row r="68" spans="7:7" ht="19.899999999999999" customHeight="1" x14ac:dyDescent="0.2">
      <c r="G68" s="201"/>
    </row>
    <row r="69" spans="7:7" ht="19.899999999999999" customHeight="1" x14ac:dyDescent="0.2">
      <c r="G69" s="201"/>
    </row>
    <row r="70" spans="7:7" ht="19.899999999999999" customHeight="1" x14ac:dyDescent="0.2"/>
    <row r="71" spans="7:7" ht="19.899999999999999" customHeight="1" x14ac:dyDescent="0.2"/>
    <row r="72" spans="7:7" ht="19.899999999999999" customHeight="1" x14ac:dyDescent="0.2"/>
    <row r="73" spans="7:7" ht="19.899999999999999" customHeight="1" x14ac:dyDescent="0.2"/>
    <row r="74" spans="7:7" ht="19.899999999999999" customHeight="1" x14ac:dyDescent="0.2"/>
    <row r="75" spans="7:7" ht="19.899999999999999" customHeight="1" x14ac:dyDescent="0.2"/>
    <row r="76" spans="7:7" ht="19.899999999999999" customHeight="1" x14ac:dyDescent="0.2"/>
    <row r="77" spans="7:7" ht="19.899999999999999" customHeight="1" x14ac:dyDescent="0.2"/>
    <row r="78" spans="7:7" ht="19.899999999999999" customHeight="1" x14ac:dyDescent="0.2"/>
    <row r="79" spans="7:7" ht="19.899999999999999" customHeight="1" x14ac:dyDescent="0.2"/>
    <row r="80" spans="7:7" ht="19.899999999999999" customHeight="1" x14ac:dyDescent="0.2"/>
    <row r="81" ht="19.899999999999999" customHeight="1" x14ac:dyDescent="0.2"/>
    <row r="82" ht="19.899999999999999" customHeight="1" x14ac:dyDescent="0.2"/>
    <row r="83" ht="19.899999999999999" customHeight="1" x14ac:dyDescent="0.2"/>
  </sheetData>
  <mergeCells count="8">
    <mergeCell ref="A2:G2"/>
    <mergeCell ref="A4:G4"/>
    <mergeCell ref="A3:E3"/>
    <mergeCell ref="A12:B12"/>
    <mergeCell ref="A32:B32"/>
    <mergeCell ref="A6:G6"/>
    <mergeCell ref="A7:G7"/>
    <mergeCell ref="A9:G9"/>
  </mergeCells>
  <pageMargins left="0.78740157480314965" right="0" top="0.59055118110236227" bottom="0.39370078740157483" header="0.31496062992125984" footer="0.31496062992125984"/>
  <pageSetup paperSize="9" scale="90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3"/>
  <sheetViews>
    <sheetView workbookViewId="0">
      <selection activeCell="E9" sqref="E9"/>
    </sheetView>
  </sheetViews>
  <sheetFormatPr defaultRowHeight="12.75" x14ac:dyDescent="0.2"/>
  <cols>
    <col min="1" max="1" width="1" customWidth="1"/>
    <col min="2" max="2" width="37.7109375" customWidth="1"/>
    <col min="3" max="5" width="25.28515625" customWidth="1"/>
    <col min="6" max="7" width="15.7109375" customWidth="1"/>
  </cols>
  <sheetData>
    <row r="1" spans="2:7" ht="18" x14ac:dyDescent="0.2">
      <c r="B1" s="219"/>
      <c r="C1" s="219"/>
      <c r="D1" s="219"/>
      <c r="E1" s="220"/>
      <c r="F1" s="220"/>
      <c r="G1" s="220"/>
    </row>
    <row r="2" spans="2:7" ht="15.75" customHeight="1" x14ac:dyDescent="0.2">
      <c r="B2" s="276" t="s">
        <v>198</v>
      </c>
      <c r="C2" s="276"/>
      <c r="D2" s="276"/>
      <c r="E2" s="276"/>
      <c r="F2" s="276"/>
      <c r="G2" s="276"/>
    </row>
    <row r="3" spans="2:7" ht="18" x14ac:dyDescent="0.2">
      <c r="B3" s="219"/>
      <c r="C3" s="219"/>
      <c r="D3" s="219"/>
      <c r="E3" s="220"/>
      <c r="F3" s="220"/>
      <c r="G3" s="220"/>
    </row>
    <row r="4" spans="2:7" ht="38.25" x14ac:dyDescent="0.2">
      <c r="B4" s="221" t="s">
        <v>199</v>
      </c>
      <c r="C4" s="221" t="s">
        <v>226</v>
      </c>
      <c r="D4" s="221" t="s">
        <v>233</v>
      </c>
      <c r="E4" s="221" t="s">
        <v>234</v>
      </c>
      <c r="F4" s="221" t="s">
        <v>87</v>
      </c>
      <c r="G4" s="221" t="s">
        <v>200</v>
      </c>
    </row>
    <row r="5" spans="2:7" x14ac:dyDescent="0.2">
      <c r="B5" s="221">
        <v>1</v>
      </c>
      <c r="C5" s="221">
        <v>2</v>
      </c>
      <c r="D5" s="221">
        <v>3</v>
      </c>
      <c r="E5" s="221">
        <v>5</v>
      </c>
      <c r="F5" s="221" t="s">
        <v>201</v>
      </c>
      <c r="G5" s="221" t="s">
        <v>248</v>
      </c>
    </row>
    <row r="6" spans="2:7" ht="15.75" customHeight="1" x14ac:dyDescent="0.2">
      <c r="B6" s="222" t="s">
        <v>164</v>
      </c>
      <c r="C6" s="231">
        <f>SUM(C7)</f>
        <v>514094.7</v>
      </c>
      <c r="D6" s="231">
        <f t="shared" ref="D6" si="0">SUM(D7)</f>
        <v>1010486.49</v>
      </c>
      <c r="E6" s="231">
        <v>488072.36</v>
      </c>
      <c r="F6" s="232">
        <f>E6/C6*100</f>
        <v>94.938220526296021</v>
      </c>
      <c r="G6" s="232">
        <f>E6/D6*100</f>
        <v>48.30073086875214</v>
      </c>
    </row>
    <row r="7" spans="2:7" ht="15.75" customHeight="1" x14ac:dyDescent="0.2">
      <c r="B7" s="222" t="s">
        <v>202</v>
      </c>
      <c r="C7" s="231">
        <f>SUM(C8:C9)</f>
        <v>514094.7</v>
      </c>
      <c r="D7" s="231">
        <f t="shared" ref="D7" si="1">SUM(D8:D9)</f>
        <v>1010486.49</v>
      </c>
      <c r="E7" s="231">
        <v>488072.36</v>
      </c>
      <c r="F7" s="232">
        <f>E7/C7*100</f>
        <v>94.938220526296021</v>
      </c>
      <c r="G7" s="232">
        <f t="shared" ref="G7:G9" si="2">E7/D7*100</f>
        <v>48.30073086875214</v>
      </c>
    </row>
    <row r="8" spans="2:7" x14ac:dyDescent="0.2">
      <c r="B8" s="225" t="s">
        <v>203</v>
      </c>
      <c r="C8" s="231">
        <v>492110.51</v>
      </c>
      <c r="D8" s="231">
        <v>964036.49</v>
      </c>
      <c r="E8" s="231">
        <v>468782.35</v>
      </c>
      <c r="F8" s="232">
        <f>E8/C8*100</f>
        <v>95.259568831399264</v>
      </c>
      <c r="G8" s="232">
        <f t="shared" si="2"/>
        <v>48.627033816946074</v>
      </c>
    </row>
    <row r="9" spans="2:7" x14ac:dyDescent="0.2">
      <c r="B9" s="226" t="s">
        <v>204</v>
      </c>
      <c r="C9" s="231">
        <v>21984.19</v>
      </c>
      <c r="D9" s="231">
        <v>46450</v>
      </c>
      <c r="E9" s="231">
        <v>19290.009999999998</v>
      </c>
      <c r="F9" s="232">
        <f>E9/C9*100</f>
        <v>87.744920326834873</v>
      </c>
      <c r="G9" s="232">
        <f t="shared" si="2"/>
        <v>41.528546824542516</v>
      </c>
    </row>
    <row r="10" spans="2:7" x14ac:dyDescent="0.2">
      <c r="B10" s="226"/>
      <c r="C10" s="223"/>
      <c r="D10" s="223"/>
      <c r="E10" s="224"/>
      <c r="F10" s="224"/>
      <c r="G10" s="224"/>
    </row>
    <row r="11" spans="2:7" x14ac:dyDescent="0.2">
      <c r="B11" s="222"/>
      <c r="C11" s="223"/>
      <c r="D11" s="223"/>
      <c r="E11" s="224"/>
      <c r="F11" s="224"/>
      <c r="G11" s="224"/>
    </row>
    <row r="12" spans="2:7" x14ac:dyDescent="0.2">
      <c r="B12" s="227"/>
      <c r="C12" s="223"/>
      <c r="D12" s="223"/>
      <c r="E12" s="224"/>
      <c r="F12" s="224"/>
      <c r="G12" s="224"/>
    </row>
    <row r="13" spans="2:7" x14ac:dyDescent="0.2">
      <c r="B13" s="228"/>
      <c r="C13" s="223"/>
      <c r="D13" s="223"/>
      <c r="E13" s="224"/>
      <c r="F13" s="224"/>
      <c r="G13" s="224"/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5"/>
  <sheetViews>
    <sheetView topLeftCell="A10" zoomScale="130" zoomScaleNormal="130" workbookViewId="0">
      <selection activeCell="H31" sqref="H31"/>
    </sheetView>
  </sheetViews>
  <sheetFormatPr defaultColWidth="11.42578125" defaultRowHeight="11.25" x14ac:dyDescent="0.2"/>
  <cols>
    <col min="1" max="1" width="8" style="26" customWidth="1"/>
    <col min="2" max="2" width="40.140625" style="26" customWidth="1"/>
    <col min="3" max="3" width="11" style="26" customWidth="1"/>
    <col min="4" max="4" width="13.42578125" style="125" customWidth="1"/>
    <col min="5" max="5" width="11.42578125" style="125" customWidth="1"/>
    <col min="6" max="6" width="13.42578125" style="125" customWidth="1"/>
    <col min="7" max="7" width="13.42578125" style="201" customWidth="1"/>
    <col min="8" max="223" width="11.42578125" style="26"/>
    <col min="224" max="224" width="16" style="26" customWidth="1"/>
    <col min="225" max="231" width="17.5703125" style="26" customWidth="1"/>
    <col min="232" max="232" width="7.85546875" style="26" customWidth="1"/>
    <col min="233" max="233" width="14.28515625" style="26" customWidth="1"/>
    <col min="234" max="234" width="7.85546875" style="26" customWidth="1"/>
    <col min="235" max="479" width="11.42578125" style="26"/>
    <col min="480" max="480" width="16" style="26" customWidth="1"/>
    <col min="481" max="487" width="17.5703125" style="26" customWidth="1"/>
    <col min="488" max="488" width="7.85546875" style="26" customWidth="1"/>
    <col min="489" max="489" width="14.28515625" style="26" customWidth="1"/>
    <col min="490" max="490" width="7.85546875" style="26" customWidth="1"/>
    <col min="491" max="735" width="11.42578125" style="26"/>
    <col min="736" max="736" width="16" style="26" customWidth="1"/>
    <col min="737" max="743" width="17.5703125" style="26" customWidth="1"/>
    <col min="744" max="744" width="7.85546875" style="26" customWidth="1"/>
    <col min="745" max="745" width="14.28515625" style="26" customWidth="1"/>
    <col min="746" max="746" width="7.85546875" style="26" customWidth="1"/>
    <col min="747" max="991" width="11.42578125" style="26"/>
    <col min="992" max="992" width="16" style="26" customWidth="1"/>
    <col min="993" max="999" width="17.5703125" style="26" customWidth="1"/>
    <col min="1000" max="1000" width="7.85546875" style="26" customWidth="1"/>
    <col min="1001" max="1001" width="14.28515625" style="26" customWidth="1"/>
    <col min="1002" max="1002" width="7.85546875" style="26" customWidth="1"/>
    <col min="1003" max="1247" width="11.42578125" style="26"/>
    <col min="1248" max="1248" width="16" style="26" customWidth="1"/>
    <col min="1249" max="1255" width="17.5703125" style="26" customWidth="1"/>
    <col min="1256" max="1256" width="7.85546875" style="26" customWidth="1"/>
    <col min="1257" max="1257" width="14.28515625" style="26" customWidth="1"/>
    <col min="1258" max="1258" width="7.85546875" style="26" customWidth="1"/>
    <col min="1259" max="1503" width="11.42578125" style="26"/>
    <col min="1504" max="1504" width="16" style="26" customWidth="1"/>
    <col min="1505" max="1511" width="17.5703125" style="26" customWidth="1"/>
    <col min="1512" max="1512" width="7.85546875" style="26" customWidth="1"/>
    <col min="1513" max="1513" width="14.28515625" style="26" customWidth="1"/>
    <col min="1514" max="1514" width="7.85546875" style="26" customWidth="1"/>
    <col min="1515" max="1759" width="11.42578125" style="26"/>
    <col min="1760" max="1760" width="16" style="26" customWidth="1"/>
    <col min="1761" max="1767" width="17.5703125" style="26" customWidth="1"/>
    <col min="1768" max="1768" width="7.85546875" style="26" customWidth="1"/>
    <col min="1769" max="1769" width="14.28515625" style="26" customWidth="1"/>
    <col min="1770" max="1770" width="7.85546875" style="26" customWidth="1"/>
    <col min="1771" max="2015" width="11.42578125" style="26"/>
    <col min="2016" max="2016" width="16" style="26" customWidth="1"/>
    <col min="2017" max="2023" width="17.5703125" style="26" customWidth="1"/>
    <col min="2024" max="2024" width="7.85546875" style="26" customWidth="1"/>
    <col min="2025" max="2025" width="14.28515625" style="26" customWidth="1"/>
    <col min="2026" max="2026" width="7.85546875" style="26" customWidth="1"/>
    <col min="2027" max="2271" width="11.42578125" style="26"/>
    <col min="2272" max="2272" width="16" style="26" customWidth="1"/>
    <col min="2273" max="2279" width="17.5703125" style="26" customWidth="1"/>
    <col min="2280" max="2280" width="7.85546875" style="26" customWidth="1"/>
    <col min="2281" max="2281" width="14.28515625" style="26" customWidth="1"/>
    <col min="2282" max="2282" width="7.85546875" style="26" customWidth="1"/>
    <col min="2283" max="2527" width="11.42578125" style="26"/>
    <col min="2528" max="2528" width="16" style="26" customWidth="1"/>
    <col min="2529" max="2535" width="17.5703125" style="26" customWidth="1"/>
    <col min="2536" max="2536" width="7.85546875" style="26" customWidth="1"/>
    <col min="2537" max="2537" width="14.28515625" style="26" customWidth="1"/>
    <col min="2538" max="2538" width="7.85546875" style="26" customWidth="1"/>
    <col min="2539" max="2783" width="11.42578125" style="26"/>
    <col min="2784" max="2784" width="16" style="26" customWidth="1"/>
    <col min="2785" max="2791" width="17.5703125" style="26" customWidth="1"/>
    <col min="2792" max="2792" width="7.85546875" style="26" customWidth="1"/>
    <col min="2793" max="2793" width="14.28515625" style="26" customWidth="1"/>
    <col min="2794" max="2794" width="7.85546875" style="26" customWidth="1"/>
    <col min="2795" max="3039" width="11.42578125" style="26"/>
    <col min="3040" max="3040" width="16" style="26" customWidth="1"/>
    <col min="3041" max="3047" width="17.5703125" style="26" customWidth="1"/>
    <col min="3048" max="3048" width="7.85546875" style="26" customWidth="1"/>
    <col min="3049" max="3049" width="14.28515625" style="26" customWidth="1"/>
    <col min="3050" max="3050" width="7.85546875" style="26" customWidth="1"/>
    <col min="3051" max="3295" width="11.42578125" style="26"/>
    <col min="3296" max="3296" width="16" style="26" customWidth="1"/>
    <col min="3297" max="3303" width="17.5703125" style="26" customWidth="1"/>
    <col min="3304" max="3304" width="7.85546875" style="26" customWidth="1"/>
    <col min="3305" max="3305" width="14.28515625" style="26" customWidth="1"/>
    <col min="3306" max="3306" width="7.85546875" style="26" customWidth="1"/>
    <col min="3307" max="3551" width="11.42578125" style="26"/>
    <col min="3552" max="3552" width="16" style="26" customWidth="1"/>
    <col min="3553" max="3559" width="17.5703125" style="26" customWidth="1"/>
    <col min="3560" max="3560" width="7.85546875" style="26" customWidth="1"/>
    <col min="3561" max="3561" width="14.28515625" style="26" customWidth="1"/>
    <col min="3562" max="3562" width="7.85546875" style="26" customWidth="1"/>
    <col min="3563" max="3807" width="11.42578125" style="26"/>
    <col min="3808" max="3808" width="16" style="26" customWidth="1"/>
    <col min="3809" max="3815" width="17.5703125" style="26" customWidth="1"/>
    <col min="3816" max="3816" width="7.85546875" style="26" customWidth="1"/>
    <col min="3817" max="3817" width="14.28515625" style="26" customWidth="1"/>
    <col min="3818" max="3818" width="7.85546875" style="26" customWidth="1"/>
    <col min="3819" max="4063" width="11.42578125" style="26"/>
    <col min="4064" max="4064" width="16" style="26" customWidth="1"/>
    <col min="4065" max="4071" width="17.5703125" style="26" customWidth="1"/>
    <col min="4072" max="4072" width="7.85546875" style="26" customWidth="1"/>
    <col min="4073" max="4073" width="14.28515625" style="26" customWidth="1"/>
    <col min="4074" max="4074" width="7.85546875" style="26" customWidth="1"/>
    <col min="4075" max="4319" width="11.42578125" style="26"/>
    <col min="4320" max="4320" width="16" style="26" customWidth="1"/>
    <col min="4321" max="4327" width="17.5703125" style="26" customWidth="1"/>
    <col min="4328" max="4328" width="7.85546875" style="26" customWidth="1"/>
    <col min="4329" max="4329" width="14.28515625" style="26" customWidth="1"/>
    <col min="4330" max="4330" width="7.85546875" style="26" customWidth="1"/>
    <col min="4331" max="4575" width="11.42578125" style="26"/>
    <col min="4576" max="4576" width="16" style="26" customWidth="1"/>
    <col min="4577" max="4583" width="17.5703125" style="26" customWidth="1"/>
    <col min="4584" max="4584" width="7.85546875" style="26" customWidth="1"/>
    <col min="4585" max="4585" width="14.28515625" style="26" customWidth="1"/>
    <col min="4586" max="4586" width="7.85546875" style="26" customWidth="1"/>
    <col min="4587" max="4831" width="11.42578125" style="26"/>
    <col min="4832" max="4832" width="16" style="26" customWidth="1"/>
    <col min="4833" max="4839" width="17.5703125" style="26" customWidth="1"/>
    <col min="4840" max="4840" width="7.85546875" style="26" customWidth="1"/>
    <col min="4841" max="4841" width="14.28515625" style="26" customWidth="1"/>
    <col min="4842" max="4842" width="7.85546875" style="26" customWidth="1"/>
    <col min="4843" max="5087" width="11.42578125" style="26"/>
    <col min="5088" max="5088" width="16" style="26" customWidth="1"/>
    <col min="5089" max="5095" width="17.5703125" style="26" customWidth="1"/>
    <col min="5096" max="5096" width="7.85546875" style="26" customWidth="1"/>
    <col min="5097" max="5097" width="14.28515625" style="26" customWidth="1"/>
    <col min="5098" max="5098" width="7.85546875" style="26" customWidth="1"/>
    <col min="5099" max="5343" width="11.42578125" style="26"/>
    <col min="5344" max="5344" width="16" style="26" customWidth="1"/>
    <col min="5345" max="5351" width="17.5703125" style="26" customWidth="1"/>
    <col min="5352" max="5352" width="7.85546875" style="26" customWidth="1"/>
    <col min="5353" max="5353" width="14.28515625" style="26" customWidth="1"/>
    <col min="5354" max="5354" width="7.85546875" style="26" customWidth="1"/>
    <col min="5355" max="5599" width="11.42578125" style="26"/>
    <col min="5600" max="5600" width="16" style="26" customWidth="1"/>
    <col min="5601" max="5607" width="17.5703125" style="26" customWidth="1"/>
    <col min="5608" max="5608" width="7.85546875" style="26" customWidth="1"/>
    <col min="5609" max="5609" width="14.28515625" style="26" customWidth="1"/>
    <col min="5610" max="5610" width="7.85546875" style="26" customWidth="1"/>
    <col min="5611" max="5855" width="11.42578125" style="26"/>
    <col min="5856" max="5856" width="16" style="26" customWidth="1"/>
    <col min="5857" max="5863" width="17.5703125" style="26" customWidth="1"/>
    <col min="5864" max="5864" width="7.85546875" style="26" customWidth="1"/>
    <col min="5865" max="5865" width="14.28515625" style="26" customWidth="1"/>
    <col min="5866" max="5866" width="7.85546875" style="26" customWidth="1"/>
    <col min="5867" max="6111" width="11.42578125" style="26"/>
    <col min="6112" max="6112" width="16" style="26" customWidth="1"/>
    <col min="6113" max="6119" width="17.5703125" style="26" customWidth="1"/>
    <col min="6120" max="6120" width="7.85546875" style="26" customWidth="1"/>
    <col min="6121" max="6121" width="14.28515625" style="26" customWidth="1"/>
    <col min="6122" max="6122" width="7.85546875" style="26" customWidth="1"/>
    <col min="6123" max="6367" width="11.42578125" style="26"/>
    <col min="6368" max="6368" width="16" style="26" customWidth="1"/>
    <col min="6369" max="6375" width="17.5703125" style="26" customWidth="1"/>
    <col min="6376" max="6376" width="7.85546875" style="26" customWidth="1"/>
    <col min="6377" max="6377" width="14.28515625" style="26" customWidth="1"/>
    <col min="6378" max="6378" width="7.85546875" style="26" customWidth="1"/>
    <col min="6379" max="6623" width="11.42578125" style="26"/>
    <col min="6624" max="6624" width="16" style="26" customWidth="1"/>
    <col min="6625" max="6631" width="17.5703125" style="26" customWidth="1"/>
    <col min="6632" max="6632" width="7.85546875" style="26" customWidth="1"/>
    <col min="6633" max="6633" width="14.28515625" style="26" customWidth="1"/>
    <col min="6634" max="6634" width="7.85546875" style="26" customWidth="1"/>
    <col min="6635" max="6879" width="11.42578125" style="26"/>
    <col min="6880" max="6880" width="16" style="26" customWidth="1"/>
    <col min="6881" max="6887" width="17.5703125" style="26" customWidth="1"/>
    <col min="6888" max="6888" width="7.85546875" style="26" customWidth="1"/>
    <col min="6889" max="6889" width="14.28515625" style="26" customWidth="1"/>
    <col min="6890" max="6890" width="7.85546875" style="26" customWidth="1"/>
    <col min="6891" max="7135" width="11.42578125" style="26"/>
    <col min="7136" max="7136" width="16" style="26" customWidth="1"/>
    <col min="7137" max="7143" width="17.5703125" style="26" customWidth="1"/>
    <col min="7144" max="7144" width="7.85546875" style="26" customWidth="1"/>
    <col min="7145" max="7145" width="14.28515625" style="26" customWidth="1"/>
    <col min="7146" max="7146" width="7.85546875" style="26" customWidth="1"/>
    <col min="7147" max="7391" width="11.42578125" style="26"/>
    <col min="7392" max="7392" width="16" style="26" customWidth="1"/>
    <col min="7393" max="7399" width="17.5703125" style="26" customWidth="1"/>
    <col min="7400" max="7400" width="7.85546875" style="26" customWidth="1"/>
    <col min="7401" max="7401" width="14.28515625" style="26" customWidth="1"/>
    <col min="7402" max="7402" width="7.85546875" style="26" customWidth="1"/>
    <col min="7403" max="7647" width="11.42578125" style="26"/>
    <col min="7648" max="7648" width="16" style="26" customWidth="1"/>
    <col min="7649" max="7655" width="17.5703125" style="26" customWidth="1"/>
    <col min="7656" max="7656" width="7.85546875" style="26" customWidth="1"/>
    <col min="7657" max="7657" width="14.28515625" style="26" customWidth="1"/>
    <col min="7658" max="7658" width="7.85546875" style="26" customWidth="1"/>
    <col min="7659" max="7903" width="11.42578125" style="26"/>
    <col min="7904" max="7904" width="16" style="26" customWidth="1"/>
    <col min="7905" max="7911" width="17.5703125" style="26" customWidth="1"/>
    <col min="7912" max="7912" width="7.85546875" style="26" customWidth="1"/>
    <col min="7913" max="7913" width="14.28515625" style="26" customWidth="1"/>
    <col min="7914" max="7914" width="7.85546875" style="26" customWidth="1"/>
    <col min="7915" max="8159" width="11.42578125" style="26"/>
    <col min="8160" max="8160" width="16" style="26" customWidth="1"/>
    <col min="8161" max="8167" width="17.5703125" style="26" customWidth="1"/>
    <col min="8168" max="8168" width="7.85546875" style="26" customWidth="1"/>
    <col min="8169" max="8169" width="14.28515625" style="26" customWidth="1"/>
    <col min="8170" max="8170" width="7.85546875" style="26" customWidth="1"/>
    <col min="8171" max="8415" width="11.42578125" style="26"/>
    <col min="8416" max="8416" width="16" style="26" customWidth="1"/>
    <col min="8417" max="8423" width="17.5703125" style="26" customWidth="1"/>
    <col min="8424" max="8424" width="7.85546875" style="26" customWidth="1"/>
    <col min="8425" max="8425" width="14.28515625" style="26" customWidth="1"/>
    <col min="8426" max="8426" width="7.85546875" style="26" customWidth="1"/>
    <col min="8427" max="8671" width="11.42578125" style="26"/>
    <col min="8672" max="8672" width="16" style="26" customWidth="1"/>
    <col min="8673" max="8679" width="17.5703125" style="26" customWidth="1"/>
    <col min="8680" max="8680" width="7.85546875" style="26" customWidth="1"/>
    <col min="8681" max="8681" width="14.28515625" style="26" customWidth="1"/>
    <col min="8682" max="8682" width="7.85546875" style="26" customWidth="1"/>
    <col min="8683" max="8927" width="11.42578125" style="26"/>
    <col min="8928" max="8928" width="16" style="26" customWidth="1"/>
    <col min="8929" max="8935" width="17.5703125" style="26" customWidth="1"/>
    <col min="8936" max="8936" width="7.85546875" style="26" customWidth="1"/>
    <col min="8937" max="8937" width="14.28515625" style="26" customWidth="1"/>
    <col min="8938" max="8938" width="7.85546875" style="26" customWidth="1"/>
    <col min="8939" max="9183" width="11.42578125" style="26"/>
    <col min="9184" max="9184" width="16" style="26" customWidth="1"/>
    <col min="9185" max="9191" width="17.5703125" style="26" customWidth="1"/>
    <col min="9192" max="9192" width="7.85546875" style="26" customWidth="1"/>
    <col min="9193" max="9193" width="14.28515625" style="26" customWidth="1"/>
    <col min="9194" max="9194" width="7.85546875" style="26" customWidth="1"/>
    <col min="9195" max="9439" width="11.42578125" style="26"/>
    <col min="9440" max="9440" width="16" style="26" customWidth="1"/>
    <col min="9441" max="9447" width="17.5703125" style="26" customWidth="1"/>
    <col min="9448" max="9448" width="7.85546875" style="26" customWidth="1"/>
    <col min="9449" max="9449" width="14.28515625" style="26" customWidth="1"/>
    <col min="9450" max="9450" width="7.85546875" style="26" customWidth="1"/>
    <col min="9451" max="9695" width="11.42578125" style="26"/>
    <col min="9696" max="9696" width="16" style="26" customWidth="1"/>
    <col min="9697" max="9703" width="17.5703125" style="26" customWidth="1"/>
    <col min="9704" max="9704" width="7.85546875" style="26" customWidth="1"/>
    <col min="9705" max="9705" width="14.28515625" style="26" customWidth="1"/>
    <col min="9706" max="9706" width="7.85546875" style="26" customWidth="1"/>
    <col min="9707" max="9951" width="11.42578125" style="26"/>
    <col min="9952" max="9952" width="16" style="26" customWidth="1"/>
    <col min="9953" max="9959" width="17.5703125" style="26" customWidth="1"/>
    <col min="9960" max="9960" width="7.85546875" style="26" customWidth="1"/>
    <col min="9961" max="9961" width="14.28515625" style="26" customWidth="1"/>
    <col min="9962" max="9962" width="7.85546875" style="26" customWidth="1"/>
    <col min="9963" max="10207" width="11.42578125" style="26"/>
    <col min="10208" max="10208" width="16" style="26" customWidth="1"/>
    <col min="10209" max="10215" width="17.5703125" style="26" customWidth="1"/>
    <col min="10216" max="10216" width="7.85546875" style="26" customWidth="1"/>
    <col min="10217" max="10217" width="14.28515625" style="26" customWidth="1"/>
    <col min="10218" max="10218" width="7.85546875" style="26" customWidth="1"/>
    <col min="10219" max="10463" width="11.42578125" style="26"/>
    <col min="10464" max="10464" width="16" style="26" customWidth="1"/>
    <col min="10465" max="10471" width="17.5703125" style="26" customWidth="1"/>
    <col min="10472" max="10472" width="7.85546875" style="26" customWidth="1"/>
    <col min="10473" max="10473" width="14.28515625" style="26" customWidth="1"/>
    <col min="10474" max="10474" width="7.85546875" style="26" customWidth="1"/>
    <col min="10475" max="10719" width="11.42578125" style="26"/>
    <col min="10720" max="10720" width="16" style="26" customWidth="1"/>
    <col min="10721" max="10727" width="17.5703125" style="26" customWidth="1"/>
    <col min="10728" max="10728" width="7.85546875" style="26" customWidth="1"/>
    <col min="10729" max="10729" width="14.28515625" style="26" customWidth="1"/>
    <col min="10730" max="10730" width="7.85546875" style="26" customWidth="1"/>
    <col min="10731" max="10975" width="11.42578125" style="26"/>
    <col min="10976" max="10976" width="16" style="26" customWidth="1"/>
    <col min="10977" max="10983" width="17.5703125" style="26" customWidth="1"/>
    <col min="10984" max="10984" width="7.85546875" style="26" customWidth="1"/>
    <col min="10985" max="10985" width="14.28515625" style="26" customWidth="1"/>
    <col min="10986" max="10986" width="7.85546875" style="26" customWidth="1"/>
    <col min="10987" max="11231" width="11.42578125" style="26"/>
    <col min="11232" max="11232" width="16" style="26" customWidth="1"/>
    <col min="11233" max="11239" width="17.5703125" style="26" customWidth="1"/>
    <col min="11240" max="11240" width="7.85546875" style="26" customWidth="1"/>
    <col min="11241" max="11241" width="14.28515625" style="26" customWidth="1"/>
    <col min="11242" max="11242" width="7.85546875" style="26" customWidth="1"/>
    <col min="11243" max="11487" width="11.42578125" style="26"/>
    <col min="11488" max="11488" width="16" style="26" customWidth="1"/>
    <col min="11489" max="11495" width="17.5703125" style="26" customWidth="1"/>
    <col min="11496" max="11496" width="7.85546875" style="26" customWidth="1"/>
    <col min="11497" max="11497" width="14.28515625" style="26" customWidth="1"/>
    <col min="11498" max="11498" width="7.85546875" style="26" customWidth="1"/>
    <col min="11499" max="11743" width="11.42578125" style="26"/>
    <col min="11744" max="11744" width="16" style="26" customWidth="1"/>
    <col min="11745" max="11751" width="17.5703125" style="26" customWidth="1"/>
    <col min="11752" max="11752" width="7.85546875" style="26" customWidth="1"/>
    <col min="11753" max="11753" width="14.28515625" style="26" customWidth="1"/>
    <col min="11754" max="11754" width="7.85546875" style="26" customWidth="1"/>
    <col min="11755" max="11999" width="11.42578125" style="26"/>
    <col min="12000" max="12000" width="16" style="26" customWidth="1"/>
    <col min="12001" max="12007" width="17.5703125" style="26" customWidth="1"/>
    <col min="12008" max="12008" width="7.85546875" style="26" customWidth="1"/>
    <col min="12009" max="12009" width="14.28515625" style="26" customWidth="1"/>
    <col min="12010" max="12010" width="7.85546875" style="26" customWidth="1"/>
    <col min="12011" max="12255" width="11.42578125" style="26"/>
    <col min="12256" max="12256" width="16" style="26" customWidth="1"/>
    <col min="12257" max="12263" width="17.5703125" style="26" customWidth="1"/>
    <col min="12264" max="12264" width="7.85546875" style="26" customWidth="1"/>
    <col min="12265" max="12265" width="14.28515625" style="26" customWidth="1"/>
    <col min="12266" max="12266" width="7.85546875" style="26" customWidth="1"/>
    <col min="12267" max="12511" width="11.42578125" style="26"/>
    <col min="12512" max="12512" width="16" style="26" customWidth="1"/>
    <col min="12513" max="12519" width="17.5703125" style="26" customWidth="1"/>
    <col min="12520" max="12520" width="7.85546875" style="26" customWidth="1"/>
    <col min="12521" max="12521" width="14.28515625" style="26" customWidth="1"/>
    <col min="12522" max="12522" width="7.85546875" style="26" customWidth="1"/>
    <col min="12523" max="12767" width="11.42578125" style="26"/>
    <col min="12768" max="12768" width="16" style="26" customWidth="1"/>
    <col min="12769" max="12775" width="17.5703125" style="26" customWidth="1"/>
    <col min="12776" max="12776" width="7.85546875" style="26" customWidth="1"/>
    <col min="12777" max="12777" width="14.28515625" style="26" customWidth="1"/>
    <col min="12778" max="12778" width="7.85546875" style="26" customWidth="1"/>
    <col min="12779" max="13023" width="11.42578125" style="26"/>
    <col min="13024" max="13024" width="16" style="26" customWidth="1"/>
    <col min="13025" max="13031" width="17.5703125" style="26" customWidth="1"/>
    <col min="13032" max="13032" width="7.85546875" style="26" customWidth="1"/>
    <col min="13033" max="13033" width="14.28515625" style="26" customWidth="1"/>
    <col min="13034" max="13034" width="7.85546875" style="26" customWidth="1"/>
    <col min="13035" max="13279" width="11.42578125" style="26"/>
    <col min="13280" max="13280" width="16" style="26" customWidth="1"/>
    <col min="13281" max="13287" width="17.5703125" style="26" customWidth="1"/>
    <col min="13288" max="13288" width="7.85546875" style="26" customWidth="1"/>
    <col min="13289" max="13289" width="14.28515625" style="26" customWidth="1"/>
    <col min="13290" max="13290" width="7.85546875" style="26" customWidth="1"/>
    <col min="13291" max="13535" width="11.42578125" style="26"/>
    <col min="13536" max="13536" width="16" style="26" customWidth="1"/>
    <col min="13537" max="13543" width="17.5703125" style="26" customWidth="1"/>
    <col min="13544" max="13544" width="7.85546875" style="26" customWidth="1"/>
    <col min="13545" max="13545" width="14.28515625" style="26" customWidth="1"/>
    <col min="13546" max="13546" width="7.85546875" style="26" customWidth="1"/>
    <col min="13547" max="13791" width="11.42578125" style="26"/>
    <col min="13792" max="13792" width="16" style="26" customWidth="1"/>
    <col min="13793" max="13799" width="17.5703125" style="26" customWidth="1"/>
    <col min="13800" max="13800" width="7.85546875" style="26" customWidth="1"/>
    <col min="13801" max="13801" width="14.28515625" style="26" customWidth="1"/>
    <col min="13802" max="13802" width="7.85546875" style="26" customWidth="1"/>
    <col min="13803" max="14047" width="11.42578125" style="26"/>
    <col min="14048" max="14048" width="16" style="26" customWidth="1"/>
    <col min="14049" max="14055" width="17.5703125" style="26" customWidth="1"/>
    <col min="14056" max="14056" width="7.85546875" style="26" customWidth="1"/>
    <col min="14057" max="14057" width="14.28515625" style="26" customWidth="1"/>
    <col min="14058" max="14058" width="7.85546875" style="26" customWidth="1"/>
    <col min="14059" max="14303" width="11.42578125" style="26"/>
    <col min="14304" max="14304" width="16" style="26" customWidth="1"/>
    <col min="14305" max="14311" width="17.5703125" style="26" customWidth="1"/>
    <col min="14312" max="14312" width="7.85546875" style="26" customWidth="1"/>
    <col min="14313" max="14313" width="14.28515625" style="26" customWidth="1"/>
    <col min="14314" max="14314" width="7.85546875" style="26" customWidth="1"/>
    <col min="14315" max="14559" width="11.42578125" style="26"/>
    <col min="14560" max="14560" width="16" style="26" customWidth="1"/>
    <col min="14561" max="14567" width="17.5703125" style="26" customWidth="1"/>
    <col min="14568" max="14568" width="7.85546875" style="26" customWidth="1"/>
    <col min="14569" max="14569" width="14.28515625" style="26" customWidth="1"/>
    <col min="14570" max="14570" width="7.85546875" style="26" customWidth="1"/>
    <col min="14571" max="14815" width="11.42578125" style="26"/>
    <col min="14816" max="14816" width="16" style="26" customWidth="1"/>
    <col min="14817" max="14823" width="17.5703125" style="26" customWidth="1"/>
    <col min="14824" max="14824" width="7.85546875" style="26" customWidth="1"/>
    <col min="14825" max="14825" width="14.28515625" style="26" customWidth="1"/>
    <col min="14826" max="14826" width="7.85546875" style="26" customWidth="1"/>
    <col min="14827" max="15071" width="11.42578125" style="26"/>
    <col min="15072" max="15072" width="16" style="26" customWidth="1"/>
    <col min="15073" max="15079" width="17.5703125" style="26" customWidth="1"/>
    <col min="15080" max="15080" width="7.85546875" style="26" customWidth="1"/>
    <col min="15081" max="15081" width="14.28515625" style="26" customWidth="1"/>
    <col min="15082" max="15082" width="7.85546875" style="26" customWidth="1"/>
    <col min="15083" max="15327" width="11.42578125" style="26"/>
    <col min="15328" max="15328" width="16" style="26" customWidth="1"/>
    <col min="15329" max="15335" width="17.5703125" style="26" customWidth="1"/>
    <col min="15336" max="15336" width="7.85546875" style="26" customWidth="1"/>
    <col min="15337" max="15337" width="14.28515625" style="26" customWidth="1"/>
    <col min="15338" max="15338" width="7.85546875" style="26" customWidth="1"/>
    <col min="15339" max="15583" width="11.42578125" style="26"/>
    <col min="15584" max="15584" width="16" style="26" customWidth="1"/>
    <col min="15585" max="15591" width="17.5703125" style="26" customWidth="1"/>
    <col min="15592" max="15592" width="7.85546875" style="26" customWidth="1"/>
    <col min="15593" max="15593" width="14.28515625" style="26" customWidth="1"/>
    <col min="15594" max="15594" width="7.85546875" style="26" customWidth="1"/>
    <col min="15595" max="15839" width="11.42578125" style="26"/>
    <col min="15840" max="15840" width="16" style="26" customWidth="1"/>
    <col min="15841" max="15847" width="17.5703125" style="26" customWidth="1"/>
    <col min="15848" max="15848" width="7.85546875" style="26" customWidth="1"/>
    <col min="15849" max="15849" width="14.28515625" style="26" customWidth="1"/>
    <col min="15850" max="15850" width="7.85546875" style="26" customWidth="1"/>
    <col min="15851" max="16095" width="11.42578125" style="26"/>
    <col min="16096" max="16096" width="16" style="26" customWidth="1"/>
    <col min="16097" max="16103" width="17.5703125" style="26" customWidth="1"/>
    <col min="16104" max="16104" width="7.85546875" style="26" customWidth="1"/>
    <col min="16105" max="16105" width="14.28515625" style="26" customWidth="1"/>
    <col min="16106" max="16106" width="7.85546875" style="26" customWidth="1"/>
    <col min="16107" max="16384" width="11.42578125" style="26"/>
  </cols>
  <sheetData>
    <row r="1" spans="1:9" x14ac:dyDescent="0.2">
      <c r="A1" s="19" t="s">
        <v>88</v>
      </c>
      <c r="B1" s="19"/>
      <c r="C1" s="19"/>
      <c r="D1" s="19"/>
      <c r="E1" s="19"/>
      <c r="F1" s="19"/>
      <c r="G1" s="187"/>
    </row>
    <row r="2" spans="1:9" ht="12.75" customHeight="1" x14ac:dyDescent="0.2">
      <c r="A2" s="251" t="s">
        <v>221</v>
      </c>
      <c r="B2" s="252"/>
      <c r="C2" s="252"/>
      <c r="D2" s="252"/>
      <c r="E2" s="252"/>
      <c r="F2" s="252"/>
      <c r="G2" s="252"/>
      <c r="H2" s="252"/>
      <c r="I2" s="252"/>
    </row>
    <row r="3" spans="1:9" ht="12.75" customHeight="1" x14ac:dyDescent="0.2">
      <c r="A3" s="253" t="s">
        <v>222</v>
      </c>
      <c r="B3" s="253"/>
      <c r="C3" s="253"/>
      <c r="D3" s="253"/>
      <c r="E3" s="253"/>
      <c r="F3" s="253"/>
      <c r="G3" s="253"/>
      <c r="H3" s="216"/>
      <c r="I3" s="216"/>
    </row>
    <row r="4" spans="1:9" ht="12.75" customHeight="1" x14ac:dyDescent="0.2">
      <c r="A4" s="251" t="s">
        <v>223</v>
      </c>
      <c r="B4" s="252"/>
      <c r="C4" s="252"/>
      <c r="D4" s="252"/>
      <c r="E4" s="252"/>
      <c r="F4" s="252"/>
      <c r="G4" s="252"/>
      <c r="H4" s="252"/>
      <c r="I4" s="252"/>
    </row>
    <row r="6" spans="1:9" ht="12.75" customHeight="1" x14ac:dyDescent="0.2">
      <c r="A6" s="258" t="s">
        <v>95</v>
      </c>
      <c r="B6" s="258"/>
      <c r="C6" s="258"/>
      <c r="D6" s="258"/>
      <c r="E6" s="258"/>
      <c r="F6" s="258"/>
      <c r="G6" s="258"/>
    </row>
    <row r="7" spans="1:9" ht="12.75" customHeight="1" x14ac:dyDescent="0.2">
      <c r="A7" s="258" t="str">
        <f>'OPĆI DIO'!A7:I7</f>
        <v>ZA RAZDOBLJE 1.1.- 30.06.2026.</v>
      </c>
      <c r="B7" s="258"/>
      <c r="C7" s="258"/>
      <c r="D7" s="258"/>
      <c r="E7" s="258"/>
      <c r="F7" s="258"/>
      <c r="G7" s="258"/>
    </row>
    <row r="9" spans="1:9" s="96" customFormat="1" x14ac:dyDescent="0.2">
      <c r="A9" s="275" t="s">
        <v>160</v>
      </c>
      <c r="B9" s="275"/>
      <c r="C9" s="275"/>
      <c r="D9" s="275"/>
      <c r="E9" s="275"/>
      <c r="F9" s="275"/>
      <c r="G9" s="275"/>
    </row>
    <row r="10" spans="1:9" s="73" customFormat="1" x14ac:dyDescent="0.2">
      <c r="D10" s="124"/>
      <c r="E10" s="124"/>
      <c r="F10" s="124"/>
      <c r="G10" s="189"/>
    </row>
    <row r="11" spans="1:9" s="73" customFormat="1" ht="38.25" customHeight="1" x14ac:dyDescent="0.2">
      <c r="A11" s="169" t="s">
        <v>161</v>
      </c>
      <c r="B11" s="169" t="s">
        <v>162</v>
      </c>
      <c r="C11" s="169" t="s">
        <v>235</v>
      </c>
      <c r="D11" s="170" t="s">
        <v>229</v>
      </c>
      <c r="E11" s="169" t="s">
        <v>236</v>
      </c>
      <c r="F11" s="170" t="s">
        <v>87</v>
      </c>
      <c r="G11" s="208" t="s">
        <v>96</v>
      </c>
    </row>
    <row r="12" spans="1:9" s="127" customFormat="1" ht="11.25" customHeight="1" x14ac:dyDescent="0.15">
      <c r="A12" s="273">
        <v>1</v>
      </c>
      <c r="B12" s="274"/>
      <c r="C12" s="218">
        <v>2</v>
      </c>
      <c r="D12" s="128">
        <v>3</v>
      </c>
      <c r="E12" s="128">
        <v>5</v>
      </c>
      <c r="F12" s="128" t="s">
        <v>196</v>
      </c>
      <c r="G12" s="192" t="s">
        <v>197</v>
      </c>
    </row>
    <row r="13" spans="1:9" s="79" customFormat="1" ht="12.75" customHeight="1" x14ac:dyDescent="0.2">
      <c r="A13" s="158" t="s">
        <v>262</v>
      </c>
      <c r="B13" s="159" t="s">
        <v>146</v>
      </c>
      <c r="C13" s="160"/>
      <c r="D13" s="160"/>
      <c r="E13" s="160"/>
      <c r="F13" s="160"/>
      <c r="G13" s="209"/>
    </row>
    <row r="14" spans="1:9" s="79" customFormat="1" ht="12.75" customHeight="1" x14ac:dyDescent="0.2">
      <c r="A14" s="77"/>
      <c r="B14" s="78" t="s">
        <v>144</v>
      </c>
      <c r="C14" s="132">
        <v>24279.439999999999</v>
      </c>
      <c r="D14" s="132">
        <f>'prihodi programska'!D16</f>
        <v>36452.53</v>
      </c>
      <c r="E14" s="132">
        <f>'prihodi programska'!E16</f>
        <v>22988.99</v>
      </c>
      <c r="F14" s="132">
        <f>ROUND(E14/C14*100,2)</f>
        <v>94.69</v>
      </c>
      <c r="G14" s="194">
        <f>ROUND(E14/D14*100,2)</f>
        <v>63.07</v>
      </c>
    </row>
    <row r="15" spans="1:9" s="79" customFormat="1" ht="12.75" customHeight="1" x14ac:dyDescent="0.2">
      <c r="A15" s="77"/>
      <c r="B15" s="78" t="s">
        <v>145</v>
      </c>
      <c r="C15" s="132">
        <v>19549.73</v>
      </c>
      <c r="D15" s="132">
        <f>'rashodi-programska '!C33</f>
        <v>36452.53</v>
      </c>
      <c r="E15" s="132">
        <f>'rashodi-programska '!D33</f>
        <v>22988.989999999998</v>
      </c>
      <c r="F15" s="132">
        <f>ROUND(E15/C15*100,2)</f>
        <v>117.59</v>
      </c>
      <c r="G15" s="194">
        <f>ROUND(E15/D15*100,2)</f>
        <v>63.07</v>
      </c>
      <c r="H15" s="165"/>
      <c r="I15" s="165"/>
    </row>
    <row r="16" spans="1:9" s="82" customFormat="1" ht="12.75" customHeight="1" x14ac:dyDescent="0.2">
      <c r="A16" s="158" t="s">
        <v>176</v>
      </c>
      <c r="B16" s="159" t="s">
        <v>147</v>
      </c>
      <c r="C16" s="160"/>
      <c r="D16" s="160"/>
      <c r="E16" s="160"/>
      <c r="F16" s="160"/>
      <c r="G16" s="209"/>
    </row>
    <row r="17" spans="1:10" s="79" customFormat="1" ht="12.75" customHeight="1" x14ac:dyDescent="0.2">
      <c r="A17" s="77"/>
      <c r="B17" s="78" t="s">
        <v>144</v>
      </c>
      <c r="C17" s="132">
        <v>0</v>
      </c>
      <c r="D17" s="132">
        <f>'prihodi programska'!D18+'prihodi programska'!D62</f>
        <v>3000</v>
      </c>
      <c r="E17" s="132">
        <f>'prihodi programska'!E18+'prihodi programska'!E62</f>
        <v>2723</v>
      </c>
      <c r="F17" s="132">
        <v>0</v>
      </c>
      <c r="G17" s="194">
        <f>ROUND(E17/D17*100,2)</f>
        <v>90.77</v>
      </c>
    </row>
    <row r="18" spans="1:10" s="82" customFormat="1" ht="12.75" customHeight="1" x14ac:dyDescent="0.2">
      <c r="A18" s="80"/>
      <c r="B18" s="78" t="s">
        <v>145</v>
      </c>
      <c r="C18" s="132">
        <v>0</v>
      </c>
      <c r="D18" s="132">
        <f>'rashodi-programska '!C74</f>
        <v>3000</v>
      </c>
      <c r="E18" s="132">
        <f>'rashodi-programska '!D74</f>
        <v>820.88</v>
      </c>
      <c r="F18" s="132">
        <v>0</v>
      </c>
      <c r="G18" s="194">
        <f>ROUND(E18/D18*100,2)</f>
        <v>27.36</v>
      </c>
    </row>
    <row r="19" spans="1:10" s="82" customFormat="1" ht="12.75" customHeight="1" x14ac:dyDescent="0.2">
      <c r="A19" s="250" t="s">
        <v>267</v>
      </c>
      <c r="B19" s="159" t="s">
        <v>163</v>
      </c>
      <c r="C19" s="160"/>
      <c r="D19" s="160"/>
      <c r="E19" s="160"/>
      <c r="F19" s="160"/>
      <c r="G19" s="209"/>
    </row>
    <row r="20" spans="1:10" s="79" customFormat="1" ht="12.75" customHeight="1" x14ac:dyDescent="0.2">
      <c r="A20" s="77"/>
      <c r="B20" s="78" t="s">
        <v>144</v>
      </c>
      <c r="C20" s="132">
        <v>56.93</v>
      </c>
      <c r="D20" s="132">
        <f>'prihodi programska'!D23+'prihodi programska'!D65</f>
        <v>5782</v>
      </c>
      <c r="E20" s="132">
        <f>'prihodi programska'!E23+'prihodi programska'!E65</f>
        <v>57.21</v>
      </c>
      <c r="F20" s="132">
        <f>ROUND(E20/C20*100,2)</f>
        <v>100.49</v>
      </c>
      <c r="G20" s="194">
        <f>ROUND(E20/D20*100,2)</f>
        <v>0.99</v>
      </c>
    </row>
    <row r="21" spans="1:10" s="79" customFormat="1" ht="12.75" customHeight="1" x14ac:dyDescent="0.2">
      <c r="A21" s="80"/>
      <c r="B21" s="78" t="s">
        <v>145</v>
      </c>
      <c r="C21" s="132">
        <v>1.68</v>
      </c>
      <c r="D21" s="132">
        <f>'rashodi-programska '!C110</f>
        <v>5782</v>
      </c>
      <c r="E21" s="132">
        <f>'rashodi-programska '!D110</f>
        <v>15.25</v>
      </c>
      <c r="F21" s="132">
        <f>ROUND(E21/C21*100,2)</f>
        <v>907.74</v>
      </c>
      <c r="G21" s="194">
        <f>ROUND(E21/D21*100,2)</f>
        <v>0.26</v>
      </c>
      <c r="J21" s="165"/>
    </row>
    <row r="22" spans="1:10" ht="12.75" customHeight="1" x14ac:dyDescent="0.2">
      <c r="A22" s="158" t="s">
        <v>263</v>
      </c>
      <c r="B22" s="159" t="s">
        <v>148</v>
      </c>
      <c r="C22" s="160"/>
      <c r="D22" s="160"/>
      <c r="E22" s="160"/>
      <c r="F22" s="160"/>
      <c r="G22" s="209"/>
    </row>
    <row r="23" spans="1:10" ht="12.75" customHeight="1" x14ac:dyDescent="0.2">
      <c r="A23" s="77"/>
      <c r="B23" s="78" t="s">
        <v>144</v>
      </c>
      <c r="C23" s="132">
        <v>412837.98</v>
      </c>
      <c r="D23" s="132">
        <f>'prihodi programska'!D27+'prihodi programska'!D68</f>
        <v>933529.11</v>
      </c>
      <c r="E23" s="132">
        <f>'prihodi programska'!E27+'prihodi programska'!E68</f>
        <v>447005.43</v>
      </c>
      <c r="F23" s="132">
        <f>ROUND(E23/C23*100,2)</f>
        <v>108.28</v>
      </c>
      <c r="G23" s="194">
        <f>ROUND(E23/D23*100,2)</f>
        <v>47.88</v>
      </c>
    </row>
    <row r="24" spans="1:10" ht="12.75" customHeight="1" x14ac:dyDescent="0.2">
      <c r="A24" s="80"/>
      <c r="B24" s="78" t="s">
        <v>145</v>
      </c>
      <c r="C24" s="132">
        <v>479149.35</v>
      </c>
      <c r="D24" s="132">
        <f>'rashodi-programska '!C17+'rashodi-programska '!C133+'rashodi-programska '!C180+'rashodi-programska '!C230</f>
        <v>933529.11</v>
      </c>
      <c r="E24" s="132">
        <f>'rashodi-programska '!D17+'rashodi-programska '!D133+'rashodi-programska '!D230</f>
        <v>446742.31</v>
      </c>
      <c r="F24" s="132">
        <f>ROUND(E24/C24*100,2)</f>
        <v>93.24</v>
      </c>
      <c r="G24" s="194">
        <f>ROUND(E24/D24*100,2)</f>
        <v>47.86</v>
      </c>
    </row>
    <row r="25" spans="1:10" ht="12.75" customHeight="1" x14ac:dyDescent="0.2">
      <c r="A25" s="158" t="s">
        <v>177</v>
      </c>
      <c r="B25" s="159" t="s">
        <v>149</v>
      </c>
      <c r="C25" s="160"/>
      <c r="D25" s="160"/>
      <c r="E25" s="160"/>
      <c r="F25" s="160"/>
      <c r="G25" s="209"/>
    </row>
    <row r="26" spans="1:10" ht="12.75" customHeight="1" x14ac:dyDescent="0.2">
      <c r="A26" s="77"/>
      <c r="B26" s="78" t="s">
        <v>144</v>
      </c>
      <c r="C26" s="132">
        <v>820</v>
      </c>
      <c r="D26" s="132">
        <f>+'prihodi programska'!D39+'prihodi programska'!D71</f>
        <v>1438.37</v>
      </c>
      <c r="E26" s="132">
        <f>+'prihodi programska'!E39+'prihodi programska'!E71</f>
        <v>540</v>
      </c>
      <c r="F26" s="132">
        <f>ROUND(E26/C26*100,2)</f>
        <v>65.849999999999994</v>
      </c>
      <c r="G26" s="194">
        <f>ROUND(E26/D26*100,2)</f>
        <v>37.54</v>
      </c>
    </row>
    <row r="27" spans="1:10" ht="12.75" customHeight="1" x14ac:dyDescent="0.2">
      <c r="A27" s="80"/>
      <c r="B27" s="78" t="s">
        <v>145</v>
      </c>
      <c r="C27" s="132">
        <v>330</v>
      </c>
      <c r="D27" s="132">
        <f>'rashodi-programska '!C200</f>
        <v>1438.37</v>
      </c>
      <c r="E27" s="132">
        <f>'rashodi-programska '!D200</f>
        <v>1040</v>
      </c>
      <c r="F27" s="132">
        <f>ROUND(E27/C27*100,2)</f>
        <v>315.14999999999998</v>
      </c>
      <c r="G27" s="194">
        <f>ROUND(E27/D27*100,2)</f>
        <v>72.3</v>
      </c>
    </row>
    <row r="28" spans="1:10" ht="12.75" customHeight="1" x14ac:dyDescent="0.2">
      <c r="A28" s="158" t="s">
        <v>178</v>
      </c>
      <c r="B28" s="159" t="s">
        <v>91</v>
      </c>
      <c r="C28" s="160"/>
      <c r="D28" s="160"/>
      <c r="E28" s="160"/>
      <c r="F28" s="160"/>
      <c r="G28" s="209"/>
    </row>
    <row r="29" spans="1:10" ht="12.75" customHeight="1" x14ac:dyDescent="0.2">
      <c r="A29" s="77"/>
      <c r="B29" s="78" t="s">
        <v>144</v>
      </c>
      <c r="C29" s="132">
        <v>0</v>
      </c>
      <c r="D29" s="132">
        <v>0</v>
      </c>
      <c r="E29" s="132">
        <v>0</v>
      </c>
      <c r="F29" s="132">
        <v>0</v>
      </c>
      <c r="G29" s="194">
        <v>0</v>
      </c>
    </row>
    <row r="30" spans="1:10" ht="12.75" customHeight="1" x14ac:dyDescent="0.2">
      <c r="A30" s="80"/>
      <c r="B30" s="78" t="s">
        <v>145</v>
      </c>
      <c r="C30" s="132">
        <v>0</v>
      </c>
      <c r="D30" s="132">
        <v>0</v>
      </c>
      <c r="E30" s="132">
        <v>0</v>
      </c>
      <c r="F30" s="132">
        <v>0</v>
      </c>
      <c r="G30" s="194">
        <v>0</v>
      </c>
    </row>
    <row r="31" spans="1:10" ht="12.75" customHeight="1" x14ac:dyDescent="0.2">
      <c r="A31" s="158" t="s">
        <v>264</v>
      </c>
      <c r="B31" s="159" t="s">
        <v>148</v>
      </c>
      <c r="C31" s="160"/>
      <c r="D31" s="160"/>
      <c r="E31" s="160"/>
      <c r="F31" s="160"/>
      <c r="G31" s="209"/>
      <c r="J31" s="166"/>
    </row>
    <row r="32" spans="1:10" ht="12.75" customHeight="1" x14ac:dyDescent="0.2">
      <c r="A32" s="77"/>
      <c r="B32" s="78" t="s">
        <v>144</v>
      </c>
      <c r="C32" s="132">
        <v>13178.44</v>
      </c>
      <c r="D32" s="132">
        <f>'prihodi programska'!D48</f>
        <v>26462.48</v>
      </c>
      <c r="E32" s="132">
        <f>'prihodi programska'!E48</f>
        <v>15340.93</v>
      </c>
      <c r="F32" s="132">
        <f>ROUND(E32/C32*100,2)</f>
        <v>116.41</v>
      </c>
      <c r="G32" s="194">
        <f>ROUND(E32/D32*100,2)</f>
        <v>57.97</v>
      </c>
    </row>
    <row r="33" spans="1:7" ht="12.75" customHeight="1" x14ac:dyDescent="0.2">
      <c r="A33" s="80"/>
      <c r="B33" s="78" t="s">
        <v>145</v>
      </c>
      <c r="C33" s="132">
        <v>14463.94</v>
      </c>
      <c r="D33" s="132">
        <f>'rashodi-programska '!C236+'rashodi-programska '!C241+'rashodi-programska '!C259</f>
        <v>26462.48</v>
      </c>
      <c r="E33" s="132">
        <f>'rashodi-programska '!D236+'rashodi-programska '!D241+'rashodi-programska '!D259</f>
        <v>15340.93</v>
      </c>
      <c r="F33" s="132">
        <f>ROUND(E33/C33*100,2)</f>
        <v>106.06</v>
      </c>
      <c r="G33" s="194">
        <f>ROUND(E33/D33*100,2)</f>
        <v>57.97</v>
      </c>
    </row>
    <row r="34" spans="1:7" ht="12.75" customHeight="1" x14ac:dyDescent="0.2">
      <c r="A34" s="158" t="s">
        <v>193</v>
      </c>
      <c r="B34" s="159" t="s">
        <v>146</v>
      </c>
      <c r="C34" s="160"/>
      <c r="D34" s="160"/>
      <c r="E34" s="160"/>
      <c r="F34" s="160"/>
      <c r="G34" s="209"/>
    </row>
    <row r="35" spans="1:7" ht="12.75" customHeight="1" x14ac:dyDescent="0.2">
      <c r="A35" s="77"/>
      <c r="B35" s="78" t="s">
        <v>144</v>
      </c>
      <c r="C35" s="132">
        <v>0</v>
      </c>
      <c r="D35" s="132">
        <f>'prihodi programska'!D44</f>
        <v>3822</v>
      </c>
      <c r="E35" s="132">
        <f>'prihodi programska'!E44</f>
        <v>600</v>
      </c>
      <c r="F35" s="132" t="e">
        <f>ROUND(E35/C35*100,2)</f>
        <v>#DIV/0!</v>
      </c>
      <c r="G35" s="194">
        <f>ROUND(E35/D35*100,2)</f>
        <v>15.7</v>
      </c>
    </row>
    <row r="36" spans="1:7" ht="12.75" customHeight="1" x14ac:dyDescent="0.2">
      <c r="A36" s="80"/>
      <c r="B36" s="78" t="s">
        <v>145</v>
      </c>
      <c r="C36" s="132">
        <v>600</v>
      </c>
      <c r="D36" s="132">
        <f>'rashodi-programska '!C247</f>
        <v>3822</v>
      </c>
      <c r="E36" s="132">
        <f>'rashodi-programska '!D247</f>
        <v>600</v>
      </c>
      <c r="F36" s="132">
        <f>ROUND(E36/C36*100,2)</f>
        <v>100</v>
      </c>
      <c r="G36" s="194">
        <f>ROUND(E36/D36*100,2)</f>
        <v>15.7</v>
      </c>
    </row>
    <row r="37" spans="1:7" ht="12.75" customHeight="1" x14ac:dyDescent="0.2">
      <c r="A37" s="250" t="s">
        <v>268</v>
      </c>
      <c r="B37" s="159" t="s">
        <v>266</v>
      </c>
      <c r="C37" s="160"/>
      <c r="D37" s="160"/>
      <c r="E37" s="160"/>
      <c r="F37" s="160"/>
      <c r="G37" s="209"/>
    </row>
    <row r="38" spans="1:7" ht="12.75" customHeight="1" x14ac:dyDescent="0.2">
      <c r="A38" s="77"/>
      <c r="B38" s="78" t="s">
        <v>144</v>
      </c>
      <c r="C38" s="132">
        <v>0</v>
      </c>
      <c r="D38" s="132">
        <v>0</v>
      </c>
      <c r="E38" s="132">
        <f>'prihodi programska'!E56</f>
        <v>2050</v>
      </c>
      <c r="F38" s="132" t="e">
        <f>ROUND(E38/C38*100,2)</f>
        <v>#DIV/0!</v>
      </c>
      <c r="G38" s="194" t="e">
        <f>ROUND(E38/D38*100,2)</f>
        <v>#DIV/0!</v>
      </c>
    </row>
    <row r="39" spans="1:7" ht="12.75" customHeight="1" x14ac:dyDescent="0.2">
      <c r="A39" s="80"/>
      <c r="B39" s="78" t="s">
        <v>145</v>
      </c>
      <c r="C39" s="132">
        <v>0</v>
      </c>
      <c r="D39" s="132">
        <v>0</v>
      </c>
      <c r="E39" s="132">
        <f>'rashodi-programska '!D180</f>
        <v>524</v>
      </c>
      <c r="F39" s="132" t="e">
        <f>ROUND(E39/C39*100,2)</f>
        <v>#DIV/0!</v>
      </c>
      <c r="G39" s="194" t="e">
        <f>ROUND(E39/D39*100,2)</f>
        <v>#DIV/0!</v>
      </c>
    </row>
    <row r="40" spans="1:7" s="96" customFormat="1" ht="12.75" customHeight="1" x14ac:dyDescent="0.2">
      <c r="A40" s="161"/>
      <c r="B40" s="163" t="s">
        <v>195</v>
      </c>
      <c r="C40" s="162">
        <f>SUM(C14+C20+C17+C23+C26+C29+C32+C35)</f>
        <v>451172.79</v>
      </c>
      <c r="D40" s="162">
        <f>SUM(D14+D20+D17+D23+D26+D29+D32+D35)</f>
        <v>1010486.49</v>
      </c>
      <c r="E40" s="162">
        <f>SUM(E14+E20+E17+E23+E26+E29+E32+E35+E38)</f>
        <v>491305.56</v>
      </c>
      <c r="F40" s="162">
        <f>ROUND(E40/C40*100,2)</f>
        <v>108.9</v>
      </c>
      <c r="G40" s="210">
        <v>0</v>
      </c>
    </row>
    <row r="41" spans="1:7" s="96" customFormat="1" ht="12.75" customHeight="1" x14ac:dyDescent="0.2">
      <c r="A41" s="161"/>
      <c r="B41" s="163" t="s">
        <v>164</v>
      </c>
      <c r="C41" s="162">
        <f>C15+C18+C21+C24+C27+C30+C33+C36</f>
        <v>514094.69999999995</v>
      </c>
      <c r="D41" s="162">
        <f>D15+D18+D21+D24+D27+D30+D33+D36</f>
        <v>1010486.49</v>
      </c>
      <c r="E41" s="162">
        <f>E15+E18+E21+E24+E27+E30+E33+E36+E39</f>
        <v>488072.36</v>
      </c>
      <c r="F41" s="162">
        <f>ROUND(E41/C41*100,2)</f>
        <v>94.94</v>
      </c>
      <c r="G41" s="210">
        <v>0</v>
      </c>
    </row>
    <row r="42" spans="1:7" ht="21.75" customHeight="1" x14ac:dyDescent="0.2"/>
    <row r="43" spans="1:7" ht="21.75" customHeight="1" x14ac:dyDescent="0.2">
      <c r="G43" s="125"/>
    </row>
    <row r="44" spans="1:7" ht="21.75" customHeight="1" x14ac:dyDescent="0.2"/>
    <row r="45" spans="1:7" ht="21.75" customHeight="1" x14ac:dyDescent="0.2"/>
  </sheetData>
  <mergeCells count="7">
    <mergeCell ref="A12:B12"/>
    <mergeCell ref="A9:G9"/>
    <mergeCell ref="A6:G6"/>
    <mergeCell ref="A7:G7"/>
    <mergeCell ref="A2:I2"/>
    <mergeCell ref="A3:G3"/>
    <mergeCell ref="A4:I4"/>
  </mergeCells>
  <pageMargins left="0.59055118110236227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3CB29-965A-46EF-AFCA-7E66A1F4820C}">
  <dimension ref="A1:G271"/>
  <sheetViews>
    <sheetView topLeftCell="A244" zoomScale="160" zoomScaleNormal="160" workbookViewId="0">
      <selection activeCell="D27" sqref="D27"/>
    </sheetView>
  </sheetViews>
  <sheetFormatPr defaultColWidth="9.140625" defaultRowHeight="12.75" x14ac:dyDescent="0.2"/>
  <cols>
    <col min="1" max="1" width="6.140625" style="18" customWidth="1"/>
    <col min="2" max="2" width="40.28515625" style="18" customWidth="1"/>
    <col min="3" max="4" width="14.140625" style="18" customWidth="1"/>
    <col min="5" max="5" width="14.140625" style="211" customWidth="1"/>
    <col min="6" max="6" width="9.140625" style="18"/>
    <col min="7" max="7" width="10.140625" style="18" bestFit="1" customWidth="1"/>
    <col min="8" max="16384" width="9.140625" style="18"/>
  </cols>
  <sheetData>
    <row r="1" spans="1:5" ht="12.75" customHeight="1" x14ac:dyDescent="0.2">
      <c r="A1" s="258" t="s">
        <v>95</v>
      </c>
      <c r="B1" s="258"/>
      <c r="C1" s="258"/>
      <c r="D1" s="258"/>
      <c r="E1" s="258"/>
    </row>
    <row r="2" spans="1:5" ht="15.6" customHeight="1" x14ac:dyDescent="0.2">
      <c r="A2" s="258" t="str">
        <f>'OPĆI DIO'!A7:I7</f>
        <v>ZA RAZDOBLJE 1.1.- 30.06.2026.</v>
      </c>
      <c r="B2" s="258"/>
      <c r="C2" s="258"/>
      <c r="D2" s="258"/>
      <c r="E2" s="258"/>
    </row>
    <row r="3" spans="1:5" ht="15.6" customHeight="1" x14ac:dyDescent="0.2">
      <c r="A3" s="247"/>
      <c r="B3" s="247"/>
      <c r="C3" s="247"/>
      <c r="D3" s="247"/>
      <c r="E3" s="247"/>
    </row>
    <row r="4" spans="1:5" ht="13.35" customHeight="1" x14ac:dyDescent="0.2">
      <c r="A4" s="258" t="s">
        <v>180</v>
      </c>
      <c r="B4" s="258"/>
      <c r="C4" s="258"/>
      <c r="D4" s="258"/>
      <c r="E4" s="258"/>
    </row>
    <row r="5" spans="1:5" s="57" customFormat="1" ht="13.35" customHeight="1" x14ac:dyDescent="0.2">
      <c r="A5" s="283" t="s">
        <v>154</v>
      </c>
      <c r="B5" s="283"/>
      <c r="C5" s="283"/>
      <c r="D5" s="283"/>
      <c r="E5" s="283"/>
    </row>
    <row r="6" spans="1:5" s="57" customFormat="1" ht="13.35" customHeight="1" x14ac:dyDescent="0.2">
      <c r="A6" s="283" t="s">
        <v>167</v>
      </c>
      <c r="B6" s="283"/>
      <c r="C6" s="283"/>
      <c r="D6" s="283"/>
      <c r="E6" s="283"/>
    </row>
    <row r="7" spans="1:5" ht="13.35" customHeight="1" x14ac:dyDescent="0.2"/>
    <row r="8" spans="1:5" ht="7.15" customHeight="1" x14ac:dyDescent="0.2"/>
    <row r="9" spans="1:5" s="1" customFormat="1" ht="39" customHeight="1" x14ac:dyDescent="0.2">
      <c r="A9" s="58" t="s">
        <v>173</v>
      </c>
      <c r="B9" s="59" t="s">
        <v>150</v>
      </c>
      <c r="C9" s="58" t="s">
        <v>237</v>
      </c>
      <c r="D9" s="58" t="s">
        <v>238</v>
      </c>
      <c r="E9" s="212" t="s">
        <v>87</v>
      </c>
    </row>
    <row r="10" spans="1:5" s="29" customFormat="1" ht="9" customHeight="1" x14ac:dyDescent="0.2">
      <c r="A10" s="281">
        <v>1</v>
      </c>
      <c r="B10" s="282"/>
      <c r="C10" s="60">
        <v>2</v>
      </c>
      <c r="D10" s="60">
        <v>4</v>
      </c>
      <c r="E10" s="213" t="s">
        <v>218</v>
      </c>
    </row>
    <row r="11" spans="1:5" ht="13.5" customHeight="1" x14ac:dyDescent="0.2">
      <c r="A11" s="284" t="s">
        <v>58</v>
      </c>
      <c r="B11" s="285"/>
      <c r="C11" s="61">
        <f>+C12</f>
        <v>1010486.49</v>
      </c>
      <c r="D11" s="61">
        <f>+D12</f>
        <v>488072.36</v>
      </c>
      <c r="E11" s="61">
        <f t="shared" ref="E11:E16" si="0">+D11/C11*100</f>
        <v>48.30073086875214</v>
      </c>
    </row>
    <row r="12" spans="1:5" ht="13.5" customHeight="1" x14ac:dyDescent="0.2">
      <c r="A12" s="286" t="s">
        <v>182</v>
      </c>
      <c r="B12" s="287"/>
      <c r="C12" s="12">
        <f t="shared" ref="C12:D13" si="1">C13</f>
        <v>1010486.49</v>
      </c>
      <c r="D12" s="12">
        <f t="shared" si="1"/>
        <v>488072.36</v>
      </c>
      <c r="E12" s="61">
        <f t="shared" si="0"/>
        <v>48.30073086875214</v>
      </c>
    </row>
    <row r="13" spans="1:5" ht="13.5" customHeight="1" x14ac:dyDescent="0.2">
      <c r="A13" s="288" t="s">
        <v>225</v>
      </c>
      <c r="B13" s="289"/>
      <c r="C13" s="13">
        <f t="shared" si="1"/>
        <v>1010486.49</v>
      </c>
      <c r="D13" s="13">
        <f t="shared" si="1"/>
        <v>488072.36</v>
      </c>
      <c r="E13" s="13">
        <f t="shared" si="0"/>
        <v>48.30073086875214</v>
      </c>
    </row>
    <row r="14" spans="1:5" ht="13.5" customHeight="1" x14ac:dyDescent="0.2">
      <c r="A14" s="290" t="s">
        <v>59</v>
      </c>
      <c r="B14" s="291"/>
      <c r="C14" s="14">
        <f t="shared" ref="C14:D14" si="2">C15</f>
        <v>1010486.49</v>
      </c>
      <c r="D14" s="14">
        <f t="shared" si="2"/>
        <v>488072.36</v>
      </c>
      <c r="E14" s="14">
        <f t="shared" si="0"/>
        <v>48.30073086875214</v>
      </c>
    </row>
    <row r="15" spans="1:5" ht="13.5" customHeight="1" x14ac:dyDescent="0.2">
      <c r="A15" s="292" t="s">
        <v>60</v>
      </c>
      <c r="B15" s="293"/>
      <c r="C15" s="15">
        <f>SUM(C16,C32,C73,C229,C236,C241,C246)</f>
        <v>1010486.49</v>
      </c>
      <c r="D15" s="15">
        <f>SUM(D16,D32,D73,D229,D236,D241,D246)</f>
        <v>488072.36</v>
      </c>
      <c r="E15" s="14">
        <f t="shared" si="0"/>
        <v>48.30073086875214</v>
      </c>
    </row>
    <row r="16" spans="1:5" ht="13.5" customHeight="1" x14ac:dyDescent="0.2">
      <c r="A16" s="294" t="s">
        <v>181</v>
      </c>
      <c r="B16" s="295"/>
      <c r="C16" s="30">
        <f>C17</f>
        <v>847462</v>
      </c>
      <c r="D16" s="30">
        <f>D17</f>
        <v>422988.74</v>
      </c>
      <c r="E16" s="14">
        <f t="shared" si="0"/>
        <v>49.912413771944934</v>
      </c>
    </row>
    <row r="17" spans="1:7" s="6" customFormat="1" ht="13.5" customHeight="1" x14ac:dyDescent="0.2">
      <c r="A17" s="296" t="s">
        <v>249</v>
      </c>
      <c r="B17" s="297"/>
      <c r="C17" s="49">
        <f>C18+C27</f>
        <v>847462</v>
      </c>
      <c r="D17" s="49">
        <f>D18+D27</f>
        <v>422988.74</v>
      </c>
      <c r="E17" s="49">
        <f>E18+E27</f>
        <v>99.586993829539495</v>
      </c>
      <c r="G17" s="164"/>
    </row>
    <row r="18" spans="1:7" s="6" customFormat="1" ht="13.5" customHeight="1" x14ac:dyDescent="0.2">
      <c r="A18" s="42">
        <v>31</v>
      </c>
      <c r="B18" s="63" t="s">
        <v>61</v>
      </c>
      <c r="C18" s="48">
        <f>C19+C23+C25</f>
        <v>833950</v>
      </c>
      <c r="D18" s="48">
        <f>D19+D23+D25</f>
        <v>416277.24</v>
      </c>
      <c r="E18" s="48">
        <f t="shared" ref="E18:E39" si="3">+D18/C18*100</f>
        <v>49.916330715270696</v>
      </c>
    </row>
    <row r="19" spans="1:7" s="6" customFormat="1" ht="13.5" customHeight="1" x14ac:dyDescent="0.2">
      <c r="A19" s="42">
        <v>311</v>
      </c>
      <c r="B19" s="63" t="s">
        <v>98</v>
      </c>
      <c r="C19" s="48">
        <f>SUM(C20:C22)</f>
        <v>691550</v>
      </c>
      <c r="D19" s="48">
        <f>SUM(D20:D22)</f>
        <v>346914.13</v>
      </c>
      <c r="E19" s="48">
        <f t="shared" si="3"/>
        <v>50.164721278287907</v>
      </c>
    </row>
    <row r="20" spans="1:7" s="7" customFormat="1" ht="13.5" customHeight="1" x14ac:dyDescent="0.2">
      <c r="A20" s="8">
        <v>3111</v>
      </c>
      <c r="B20" s="65" t="s">
        <v>99</v>
      </c>
      <c r="C20" s="50">
        <v>670500</v>
      </c>
      <c r="D20" s="50">
        <v>334071.02</v>
      </c>
      <c r="E20" s="50">
        <f t="shared" si="3"/>
        <v>49.824164056674128</v>
      </c>
    </row>
    <row r="21" spans="1:7" s="7" customFormat="1" ht="13.5" customHeight="1" x14ac:dyDescent="0.2">
      <c r="A21" s="8">
        <v>3113</v>
      </c>
      <c r="B21" s="65" t="s">
        <v>63</v>
      </c>
      <c r="C21" s="50">
        <v>11050</v>
      </c>
      <c r="D21" s="50">
        <v>4426.72</v>
      </c>
      <c r="E21" s="50">
        <f t="shared" si="3"/>
        <v>40.060814479638012</v>
      </c>
    </row>
    <row r="22" spans="1:7" s="7" customFormat="1" ht="13.5" customHeight="1" x14ac:dyDescent="0.2">
      <c r="A22" s="8">
        <v>3114</v>
      </c>
      <c r="B22" s="65" t="s">
        <v>168</v>
      </c>
      <c r="C22" s="50">
        <v>10000</v>
      </c>
      <c r="D22" s="50">
        <v>8416.39</v>
      </c>
      <c r="E22" s="50">
        <f t="shared" si="3"/>
        <v>84.163899999999998</v>
      </c>
    </row>
    <row r="23" spans="1:7" s="6" customFormat="1" ht="13.5" customHeight="1" x14ac:dyDescent="0.2">
      <c r="A23" s="42">
        <v>312</v>
      </c>
      <c r="B23" s="63" t="s">
        <v>72</v>
      </c>
      <c r="C23" s="48">
        <f>C24</f>
        <v>28700</v>
      </c>
      <c r="D23" s="48">
        <f>D24</f>
        <v>12122.27</v>
      </c>
      <c r="E23" s="48">
        <f t="shared" si="3"/>
        <v>42.237874564459929</v>
      </c>
    </row>
    <row r="24" spans="1:7" s="7" customFormat="1" ht="13.5" customHeight="1" x14ac:dyDescent="0.2">
      <c r="A24" s="8">
        <v>3121</v>
      </c>
      <c r="B24" s="65" t="s">
        <v>72</v>
      </c>
      <c r="C24" s="50">
        <v>28700</v>
      </c>
      <c r="D24" s="50">
        <v>12122.27</v>
      </c>
      <c r="E24" s="50">
        <f t="shared" si="3"/>
        <v>42.237874564459929</v>
      </c>
    </row>
    <row r="25" spans="1:7" s="6" customFormat="1" ht="13.5" customHeight="1" x14ac:dyDescent="0.2">
      <c r="A25" s="42">
        <v>313</v>
      </c>
      <c r="B25" s="63" t="s">
        <v>100</v>
      </c>
      <c r="C25" s="48">
        <f>C26</f>
        <v>113700</v>
      </c>
      <c r="D25" s="48">
        <f>D26</f>
        <v>57240.84</v>
      </c>
      <c r="E25" s="48">
        <f t="shared" si="3"/>
        <v>50.34374670184696</v>
      </c>
    </row>
    <row r="26" spans="1:7" s="7" customFormat="1" ht="13.5" customHeight="1" x14ac:dyDescent="0.2">
      <c r="A26" s="8">
        <v>3132</v>
      </c>
      <c r="B26" s="65" t="s">
        <v>101</v>
      </c>
      <c r="C26" s="50">
        <v>113700</v>
      </c>
      <c r="D26" s="50">
        <v>57240.84</v>
      </c>
      <c r="E26" s="50">
        <f t="shared" si="3"/>
        <v>50.34374670184696</v>
      </c>
    </row>
    <row r="27" spans="1:7" s="6" customFormat="1" ht="13.5" customHeight="1" x14ac:dyDescent="0.2">
      <c r="A27" s="42">
        <v>32</v>
      </c>
      <c r="B27" s="63" t="s">
        <v>56</v>
      </c>
      <c r="C27" s="48">
        <f>C28+C30</f>
        <v>13512</v>
      </c>
      <c r="D27" s="48">
        <f>D28+D30</f>
        <v>6711.5</v>
      </c>
      <c r="E27" s="48">
        <f t="shared" si="3"/>
        <v>49.670663114268798</v>
      </c>
    </row>
    <row r="28" spans="1:7" s="6" customFormat="1" ht="13.5" customHeight="1" x14ac:dyDescent="0.2">
      <c r="A28" s="42">
        <v>321</v>
      </c>
      <c r="B28" s="63" t="s">
        <v>102</v>
      </c>
      <c r="C28" s="48">
        <f>C29</f>
        <v>12000</v>
      </c>
      <c r="D28" s="48">
        <f>D29</f>
        <v>6711.5</v>
      </c>
      <c r="E28" s="48">
        <f t="shared" si="3"/>
        <v>55.92916666666666</v>
      </c>
    </row>
    <row r="29" spans="1:7" s="6" customFormat="1" ht="13.5" customHeight="1" x14ac:dyDescent="0.2">
      <c r="A29" s="8">
        <v>3212</v>
      </c>
      <c r="B29" s="65" t="s">
        <v>4</v>
      </c>
      <c r="C29" s="50">
        <v>12000</v>
      </c>
      <c r="D29" s="50">
        <v>6711.5</v>
      </c>
      <c r="E29" s="50">
        <f t="shared" si="3"/>
        <v>55.92916666666666</v>
      </c>
    </row>
    <row r="30" spans="1:7" s="6" customFormat="1" ht="13.5" customHeight="1" x14ac:dyDescent="0.2">
      <c r="A30" s="42">
        <v>329</v>
      </c>
      <c r="B30" s="63" t="s">
        <v>44</v>
      </c>
      <c r="C30" s="48">
        <f>C31</f>
        <v>1512</v>
      </c>
      <c r="D30" s="48">
        <f>D31</f>
        <v>0</v>
      </c>
      <c r="E30" s="48">
        <f t="shared" si="3"/>
        <v>0</v>
      </c>
    </row>
    <row r="31" spans="1:7" s="7" customFormat="1" ht="13.5" customHeight="1" x14ac:dyDescent="0.2">
      <c r="A31" s="8">
        <v>3295</v>
      </c>
      <c r="B31" s="65" t="s">
        <v>42</v>
      </c>
      <c r="C31" s="50">
        <v>1512</v>
      </c>
      <c r="D31" s="50">
        <v>0</v>
      </c>
      <c r="E31" s="50">
        <f t="shared" si="3"/>
        <v>0</v>
      </c>
    </row>
    <row r="32" spans="1:7" ht="25.5" customHeight="1" x14ac:dyDescent="0.2">
      <c r="A32" s="298" t="s">
        <v>183</v>
      </c>
      <c r="B32" s="299"/>
      <c r="C32" s="55">
        <f>C33</f>
        <v>36452.53</v>
      </c>
      <c r="D32" s="55">
        <f>D33</f>
        <v>22988.989999999998</v>
      </c>
      <c r="E32" s="30">
        <f t="shared" si="3"/>
        <v>63.065554023273549</v>
      </c>
    </row>
    <row r="33" spans="1:5" ht="13.5" customHeight="1" x14ac:dyDescent="0.2">
      <c r="A33" s="300" t="s">
        <v>240</v>
      </c>
      <c r="B33" s="301"/>
      <c r="C33" s="16">
        <f>C34+C37+C68</f>
        <v>36452.53</v>
      </c>
      <c r="D33" s="16">
        <f>D34+D37+D68</f>
        <v>22988.989999999998</v>
      </c>
      <c r="E33" s="49">
        <f t="shared" si="3"/>
        <v>63.065554023273549</v>
      </c>
    </row>
    <row r="34" spans="1:5" s="6" customFormat="1" ht="13.5" customHeight="1" x14ac:dyDescent="0.2">
      <c r="A34" s="42">
        <v>31</v>
      </c>
      <c r="B34" s="63" t="s">
        <v>61</v>
      </c>
      <c r="C34" s="32">
        <f>C35</f>
        <v>530.9</v>
      </c>
      <c r="D34" s="32">
        <f>D35</f>
        <v>318.54000000000002</v>
      </c>
      <c r="E34" s="48">
        <f t="shared" si="3"/>
        <v>60.000000000000007</v>
      </c>
    </row>
    <row r="35" spans="1:5" s="6" customFormat="1" ht="13.5" customHeight="1" x14ac:dyDescent="0.2">
      <c r="A35" s="42">
        <v>312</v>
      </c>
      <c r="B35" s="63" t="s">
        <v>72</v>
      </c>
      <c r="C35" s="32">
        <f>C36</f>
        <v>530.9</v>
      </c>
      <c r="D35" s="32">
        <f>D36</f>
        <v>318.54000000000002</v>
      </c>
      <c r="E35" s="48">
        <f t="shared" si="3"/>
        <v>60.000000000000007</v>
      </c>
    </row>
    <row r="36" spans="1:5" s="7" customFormat="1" ht="13.5" customHeight="1" x14ac:dyDescent="0.2">
      <c r="A36" s="8">
        <v>3121</v>
      </c>
      <c r="B36" s="65" t="s">
        <v>72</v>
      </c>
      <c r="C36" s="17">
        <v>530.9</v>
      </c>
      <c r="D36" s="17">
        <v>318.54000000000002</v>
      </c>
      <c r="E36" s="50">
        <f t="shared" si="3"/>
        <v>60.000000000000007</v>
      </c>
    </row>
    <row r="37" spans="1:5" s="2" customFormat="1" ht="13.5" customHeight="1" x14ac:dyDescent="0.2">
      <c r="A37" s="31">
        <v>32</v>
      </c>
      <c r="B37" s="63" t="s">
        <v>56</v>
      </c>
      <c r="C37" s="48">
        <f>C38+C43+C50+C60+C62</f>
        <v>35914.74</v>
      </c>
      <c r="D37" s="48">
        <f>D38+D43+D50+D60+D62</f>
        <v>22670.449999999997</v>
      </c>
      <c r="E37" s="48">
        <f t="shared" si="3"/>
        <v>63.122968452507244</v>
      </c>
    </row>
    <row r="38" spans="1:5" s="2" customFormat="1" ht="13.5" customHeight="1" x14ac:dyDescent="0.2">
      <c r="A38" s="31">
        <v>321</v>
      </c>
      <c r="B38" s="62" t="s">
        <v>102</v>
      </c>
      <c r="C38" s="33">
        <f>SUM(C39:C42)</f>
        <v>2200</v>
      </c>
      <c r="D38" s="33">
        <f>SUM(D39:D42)</f>
        <v>1985.56</v>
      </c>
      <c r="E38" s="48">
        <f t="shared" si="3"/>
        <v>90.25272727272727</v>
      </c>
    </row>
    <row r="39" spans="1:5" s="4" customFormat="1" ht="13.5" customHeight="1" x14ac:dyDescent="0.2">
      <c r="A39" s="3" t="s">
        <v>1</v>
      </c>
      <c r="B39" s="11" t="s">
        <v>2</v>
      </c>
      <c r="C39" s="17">
        <v>1647.5</v>
      </c>
      <c r="D39" s="17">
        <v>1904.06</v>
      </c>
      <c r="E39" s="50">
        <f t="shared" si="3"/>
        <v>115.57268588770864</v>
      </c>
    </row>
    <row r="40" spans="1:5" s="4" customFormat="1" ht="13.5" customHeight="1" x14ac:dyDescent="0.2">
      <c r="A40" s="3" t="s">
        <v>3</v>
      </c>
      <c r="B40" s="11" t="s">
        <v>4</v>
      </c>
      <c r="C40" s="17">
        <v>0</v>
      </c>
      <c r="D40" s="17">
        <v>0</v>
      </c>
      <c r="E40" s="50">
        <v>0</v>
      </c>
    </row>
    <row r="41" spans="1:5" s="4" customFormat="1" ht="13.5" customHeight="1" x14ac:dyDescent="0.2">
      <c r="A41" s="3" t="s">
        <v>5</v>
      </c>
      <c r="B41" s="11" t="s">
        <v>6</v>
      </c>
      <c r="C41" s="17">
        <v>317.5</v>
      </c>
      <c r="D41" s="17">
        <v>15</v>
      </c>
      <c r="E41" s="50">
        <f>+D41/C41*100</f>
        <v>4.7244094488188972</v>
      </c>
    </row>
    <row r="42" spans="1:5" s="4" customFormat="1" ht="13.5" customHeight="1" x14ac:dyDescent="0.2">
      <c r="A42" s="3" t="s">
        <v>7</v>
      </c>
      <c r="B42" s="11" t="s">
        <v>8</v>
      </c>
      <c r="C42" s="17">
        <v>235</v>
      </c>
      <c r="D42" s="17">
        <v>66.5</v>
      </c>
      <c r="E42" s="50">
        <f>+D42/C42*100</f>
        <v>28.297872340425535</v>
      </c>
    </row>
    <row r="43" spans="1:5" s="34" customFormat="1" ht="13.5" customHeight="1" x14ac:dyDescent="0.2">
      <c r="A43" s="31">
        <v>322</v>
      </c>
      <c r="B43" s="54" t="s">
        <v>103</v>
      </c>
      <c r="C43" s="33">
        <f>SUM(C44:C49)</f>
        <v>18902.739999999998</v>
      </c>
      <c r="D43" s="33">
        <f>SUM(D44:D49)</f>
        <v>10898.07</v>
      </c>
      <c r="E43" s="48">
        <f>+D43/C43*100</f>
        <v>57.653387815734661</v>
      </c>
    </row>
    <row r="44" spans="1:5" s="4" customFormat="1" ht="13.5" customHeight="1" x14ac:dyDescent="0.2">
      <c r="A44" s="3" t="s">
        <v>9</v>
      </c>
      <c r="B44" s="11" t="s">
        <v>10</v>
      </c>
      <c r="C44" s="17">
        <v>7043.78</v>
      </c>
      <c r="D44" s="17">
        <v>3840.13</v>
      </c>
      <c r="E44" s="50">
        <f>+D44/C44*100</f>
        <v>54.518028672105032</v>
      </c>
    </row>
    <row r="45" spans="1:5" s="4" customFormat="1" ht="13.5" customHeight="1" x14ac:dyDescent="0.2">
      <c r="A45" s="10">
        <v>3222</v>
      </c>
      <c r="B45" s="11" t="s">
        <v>73</v>
      </c>
      <c r="C45" s="17">
        <v>0</v>
      </c>
      <c r="D45" s="17">
        <v>0</v>
      </c>
      <c r="E45" s="50">
        <v>0</v>
      </c>
    </row>
    <row r="46" spans="1:5" s="4" customFormat="1" ht="13.5" customHeight="1" x14ac:dyDescent="0.2">
      <c r="A46" s="3" t="s">
        <v>11</v>
      </c>
      <c r="B46" s="11" t="s">
        <v>12</v>
      </c>
      <c r="C46" s="17">
        <v>11679.61</v>
      </c>
      <c r="D46" s="17">
        <v>6685.44</v>
      </c>
      <c r="E46" s="50">
        <f>+D46/C46*100</f>
        <v>57.240267440436789</v>
      </c>
    </row>
    <row r="47" spans="1:5" s="4" customFormat="1" ht="13.5" customHeight="1" x14ac:dyDescent="0.2">
      <c r="A47" s="3" t="s">
        <v>13</v>
      </c>
      <c r="B47" s="35" t="s">
        <v>14</v>
      </c>
      <c r="C47" s="17">
        <v>0</v>
      </c>
      <c r="D47" s="17">
        <v>0</v>
      </c>
      <c r="E47" s="50">
        <v>0</v>
      </c>
    </row>
    <row r="48" spans="1:5" s="4" customFormat="1" ht="13.5" customHeight="1" x14ac:dyDescent="0.2">
      <c r="A48" s="3" t="s">
        <v>15</v>
      </c>
      <c r="B48" s="11" t="s">
        <v>16</v>
      </c>
      <c r="C48" s="17">
        <v>179.35</v>
      </c>
      <c r="D48" s="17">
        <v>372.5</v>
      </c>
      <c r="E48" s="50">
        <f>+D48/C48*100</f>
        <v>207.69445218845831</v>
      </c>
    </row>
    <row r="49" spans="1:7" s="4" customFormat="1" ht="13.5" customHeight="1" x14ac:dyDescent="0.2">
      <c r="A49" s="10">
        <v>3227</v>
      </c>
      <c r="B49" s="11" t="s">
        <v>157</v>
      </c>
      <c r="C49" s="17">
        <v>0</v>
      </c>
      <c r="D49" s="17">
        <v>0</v>
      </c>
      <c r="E49" s="50">
        <v>0</v>
      </c>
    </row>
    <row r="50" spans="1:7" s="34" customFormat="1" ht="13.5" customHeight="1" x14ac:dyDescent="0.2">
      <c r="A50" s="31">
        <v>323</v>
      </c>
      <c r="B50" s="54" t="s">
        <v>104</v>
      </c>
      <c r="C50" s="33">
        <f>SUM(C51:C59)</f>
        <v>12819.619999999999</v>
      </c>
      <c r="D50" s="33">
        <f>SUM(D51:D59)</f>
        <v>7723.4299999999994</v>
      </c>
      <c r="E50" s="48">
        <f>+D50/C50*100</f>
        <v>60.24694959756998</v>
      </c>
    </row>
    <row r="51" spans="1:7" s="4" customFormat="1" ht="13.5" customHeight="1" x14ac:dyDescent="0.2">
      <c r="A51" s="3" t="s">
        <v>17</v>
      </c>
      <c r="B51" s="11" t="s">
        <v>18</v>
      </c>
      <c r="C51" s="17">
        <v>5650</v>
      </c>
      <c r="D51" s="17">
        <v>3015.81</v>
      </c>
      <c r="E51" s="50">
        <f>+D51/C51*100</f>
        <v>53.377168141592925</v>
      </c>
    </row>
    <row r="52" spans="1:7" s="4" customFormat="1" ht="13.5" customHeight="1" x14ac:dyDescent="0.2">
      <c r="A52" s="3" t="s">
        <v>19</v>
      </c>
      <c r="B52" s="11" t="s">
        <v>20</v>
      </c>
      <c r="C52" s="17">
        <v>0</v>
      </c>
      <c r="D52" s="17">
        <v>0</v>
      </c>
      <c r="E52" s="50">
        <v>0</v>
      </c>
    </row>
    <row r="53" spans="1:7" s="4" customFormat="1" ht="13.5" customHeight="1" x14ac:dyDescent="0.2">
      <c r="A53" s="3" t="s">
        <v>21</v>
      </c>
      <c r="B53" s="11" t="s">
        <v>22</v>
      </c>
      <c r="C53" s="17">
        <v>235.58</v>
      </c>
      <c r="D53" s="17">
        <v>63.72</v>
      </c>
      <c r="E53" s="50">
        <f t="shared" ref="E53:E59" si="4">+D53/C53*100</f>
        <v>27.048136514135322</v>
      </c>
    </row>
    <row r="54" spans="1:7" s="4" customFormat="1" ht="13.5" customHeight="1" x14ac:dyDescent="0.2">
      <c r="A54" s="3" t="s">
        <v>23</v>
      </c>
      <c r="B54" s="11" t="s">
        <v>24</v>
      </c>
      <c r="C54" s="17">
        <v>4000</v>
      </c>
      <c r="D54" s="17">
        <v>1994.54</v>
      </c>
      <c r="E54" s="50">
        <f t="shared" si="4"/>
        <v>49.863500000000002</v>
      </c>
    </row>
    <row r="55" spans="1:7" s="4" customFormat="1" ht="13.5" customHeight="1" x14ac:dyDescent="0.2">
      <c r="A55" s="10">
        <v>3235</v>
      </c>
      <c r="B55" s="11" t="s">
        <v>74</v>
      </c>
      <c r="C55" s="17">
        <v>400</v>
      </c>
      <c r="D55" s="17">
        <v>177.15</v>
      </c>
      <c r="E55" s="50">
        <f t="shared" si="4"/>
        <v>44.287500000000001</v>
      </c>
    </row>
    <row r="56" spans="1:7" s="4" customFormat="1" ht="13.5" customHeight="1" x14ac:dyDescent="0.2">
      <c r="A56" s="3" t="s">
        <v>25</v>
      </c>
      <c r="B56" s="11" t="s">
        <v>26</v>
      </c>
      <c r="C56" s="17">
        <v>1400</v>
      </c>
      <c r="D56" s="17">
        <v>1503.04</v>
      </c>
      <c r="E56" s="50">
        <f t="shared" si="4"/>
        <v>107.35999999999999</v>
      </c>
    </row>
    <row r="57" spans="1:7" s="4" customFormat="1" ht="13.5" customHeight="1" x14ac:dyDescent="0.2">
      <c r="A57" s="3" t="s">
        <v>27</v>
      </c>
      <c r="B57" s="11" t="s">
        <v>28</v>
      </c>
      <c r="C57" s="17">
        <v>50</v>
      </c>
      <c r="D57" s="17">
        <v>0</v>
      </c>
      <c r="E57" s="50">
        <f t="shared" si="4"/>
        <v>0</v>
      </c>
    </row>
    <row r="58" spans="1:7" s="4" customFormat="1" ht="13.5" customHeight="1" x14ac:dyDescent="0.2">
      <c r="A58" s="3" t="s">
        <v>29</v>
      </c>
      <c r="B58" s="11" t="s">
        <v>30</v>
      </c>
      <c r="C58" s="17">
        <v>934.04</v>
      </c>
      <c r="D58" s="17">
        <v>649.16999999999996</v>
      </c>
      <c r="E58" s="50">
        <f t="shared" si="4"/>
        <v>69.50130615391204</v>
      </c>
    </row>
    <row r="59" spans="1:7" s="4" customFormat="1" ht="13.5" customHeight="1" x14ac:dyDescent="0.2">
      <c r="A59" s="3" t="s">
        <v>31</v>
      </c>
      <c r="B59" s="11" t="s">
        <v>32</v>
      </c>
      <c r="C59" s="17">
        <v>150</v>
      </c>
      <c r="D59" s="17">
        <v>320</v>
      </c>
      <c r="E59" s="50">
        <f t="shared" si="4"/>
        <v>213.33333333333334</v>
      </c>
    </row>
    <row r="60" spans="1:7" s="51" customFormat="1" ht="23.25" customHeight="1" x14ac:dyDescent="0.2">
      <c r="A60" s="46">
        <v>324</v>
      </c>
      <c r="B60" s="66" t="s">
        <v>34</v>
      </c>
      <c r="C60" s="52">
        <v>0</v>
      </c>
      <c r="D60" s="52">
        <v>0</v>
      </c>
      <c r="E60" s="48">
        <v>0</v>
      </c>
      <c r="G60" s="34"/>
    </row>
    <row r="61" spans="1:7" s="4" customFormat="1" ht="13.5" customHeight="1" x14ac:dyDescent="0.2">
      <c r="A61" s="3" t="s">
        <v>33</v>
      </c>
      <c r="B61" s="11" t="s">
        <v>34</v>
      </c>
      <c r="C61" s="17">
        <v>0</v>
      </c>
      <c r="D61" s="17">
        <v>0</v>
      </c>
      <c r="E61" s="50">
        <v>0</v>
      </c>
    </row>
    <row r="62" spans="1:7" s="34" customFormat="1" ht="13.5" customHeight="1" x14ac:dyDescent="0.2">
      <c r="A62" s="31">
        <v>329</v>
      </c>
      <c r="B62" s="67" t="s">
        <v>44</v>
      </c>
      <c r="C62" s="33">
        <f>SUM(C63:C67)</f>
        <v>1992.38</v>
      </c>
      <c r="D62" s="33">
        <f>SUM(D63:D67)</f>
        <v>2063.39</v>
      </c>
      <c r="E62" s="48">
        <f t="shared" ref="E62:E71" si="5">+D62/C62*100</f>
        <v>103.56407914152921</v>
      </c>
    </row>
    <row r="63" spans="1:7" s="4" customFormat="1" ht="13.5" customHeight="1" x14ac:dyDescent="0.2">
      <c r="A63" s="3" t="s">
        <v>35</v>
      </c>
      <c r="B63" s="11" t="s">
        <v>36</v>
      </c>
      <c r="C63" s="17">
        <v>5</v>
      </c>
      <c r="D63" s="17">
        <v>0</v>
      </c>
      <c r="E63" s="50">
        <f t="shared" si="5"/>
        <v>0</v>
      </c>
    </row>
    <row r="64" spans="1:7" s="4" customFormat="1" ht="13.5" customHeight="1" x14ac:dyDescent="0.2">
      <c r="A64" s="3" t="s">
        <v>37</v>
      </c>
      <c r="B64" s="11" t="s">
        <v>38</v>
      </c>
      <c r="C64" s="17">
        <v>1000</v>
      </c>
      <c r="D64" s="17">
        <v>955.15</v>
      </c>
      <c r="E64" s="50">
        <f t="shared" si="5"/>
        <v>95.515000000000001</v>
      </c>
    </row>
    <row r="65" spans="1:5" s="4" customFormat="1" ht="13.5" customHeight="1" x14ac:dyDescent="0.2">
      <c r="A65" s="3" t="s">
        <v>39</v>
      </c>
      <c r="B65" s="11" t="s">
        <v>40</v>
      </c>
      <c r="C65" s="17">
        <v>195</v>
      </c>
      <c r="D65" s="17">
        <v>140</v>
      </c>
      <c r="E65" s="50">
        <f t="shared" si="5"/>
        <v>71.794871794871796</v>
      </c>
    </row>
    <row r="66" spans="1:5" s="4" customFormat="1" ht="13.5" customHeight="1" x14ac:dyDescent="0.2">
      <c r="A66" s="3" t="s">
        <v>41</v>
      </c>
      <c r="B66" s="11" t="s">
        <v>42</v>
      </c>
      <c r="C66" s="17">
        <v>12.96</v>
      </c>
      <c r="D66" s="17">
        <v>36.590000000000003</v>
      </c>
      <c r="E66" s="50">
        <f t="shared" si="5"/>
        <v>282.33024691358025</v>
      </c>
    </row>
    <row r="67" spans="1:5" s="4" customFormat="1" ht="13.5" customHeight="1" x14ac:dyDescent="0.2">
      <c r="A67" s="3" t="s">
        <v>43</v>
      </c>
      <c r="B67" s="11" t="s">
        <v>44</v>
      </c>
      <c r="C67" s="17">
        <v>779.42</v>
      </c>
      <c r="D67" s="17">
        <v>931.65</v>
      </c>
      <c r="E67" s="50">
        <f t="shared" si="5"/>
        <v>119.53118985912603</v>
      </c>
    </row>
    <row r="68" spans="1:5" s="34" customFormat="1" ht="13.5" customHeight="1" x14ac:dyDescent="0.2">
      <c r="A68" s="31">
        <v>34</v>
      </c>
      <c r="B68" s="67" t="s">
        <v>57</v>
      </c>
      <c r="C68" s="33">
        <f>C69</f>
        <v>6.89</v>
      </c>
      <c r="D68" s="33">
        <f>D69</f>
        <v>0</v>
      </c>
      <c r="E68" s="48">
        <f t="shared" si="5"/>
        <v>0</v>
      </c>
    </row>
    <row r="69" spans="1:5" s="34" customFormat="1" ht="13.5" customHeight="1" x14ac:dyDescent="0.2">
      <c r="A69" s="31">
        <v>343</v>
      </c>
      <c r="B69" s="54" t="s">
        <v>105</v>
      </c>
      <c r="C69" s="33">
        <f>SUM(C70:C72)</f>
        <v>6.89</v>
      </c>
      <c r="D69" s="33">
        <f>SUM(D70:D72)</f>
        <v>0</v>
      </c>
      <c r="E69" s="48">
        <f t="shared" si="5"/>
        <v>0</v>
      </c>
    </row>
    <row r="70" spans="1:5" s="4" customFormat="1" ht="13.5" customHeight="1" x14ac:dyDescent="0.2">
      <c r="A70" s="3" t="s">
        <v>45</v>
      </c>
      <c r="B70" s="11" t="s">
        <v>46</v>
      </c>
      <c r="C70" s="17">
        <v>5.97</v>
      </c>
      <c r="D70" s="17">
        <v>0</v>
      </c>
      <c r="E70" s="50">
        <f t="shared" si="5"/>
        <v>0</v>
      </c>
    </row>
    <row r="71" spans="1:5" s="4" customFormat="1" ht="13.5" customHeight="1" x14ac:dyDescent="0.2">
      <c r="A71" s="3" t="s">
        <v>47</v>
      </c>
      <c r="B71" s="11" t="s">
        <v>48</v>
      </c>
      <c r="C71" s="17">
        <v>0.92</v>
      </c>
      <c r="D71" s="17">
        <v>0</v>
      </c>
      <c r="E71" s="50">
        <f t="shared" si="5"/>
        <v>0</v>
      </c>
    </row>
    <row r="72" spans="1:5" s="4" customFormat="1" ht="13.5" customHeight="1" x14ac:dyDescent="0.2">
      <c r="A72" s="10">
        <v>3434</v>
      </c>
      <c r="B72" s="11" t="s">
        <v>64</v>
      </c>
      <c r="C72" s="17">
        <v>0</v>
      </c>
      <c r="D72" s="17">
        <v>0</v>
      </c>
      <c r="E72" s="50">
        <v>0</v>
      </c>
    </row>
    <row r="73" spans="1:5" s="4" customFormat="1" ht="24" customHeight="1" x14ac:dyDescent="0.2">
      <c r="A73" s="302" t="s">
        <v>184</v>
      </c>
      <c r="B73" s="303"/>
      <c r="C73" s="56">
        <f>C74+C110+C133+C180+C200+C221</f>
        <v>49837.48000000001</v>
      </c>
      <c r="D73" s="56">
        <f>D74+D110+D133+D180+D200+D221</f>
        <v>6863.69</v>
      </c>
      <c r="E73" s="30">
        <f>+D73/C73*100</f>
        <v>13.772144980043127</v>
      </c>
    </row>
    <row r="74" spans="1:5" s="4" customFormat="1" ht="13.5" customHeight="1" x14ac:dyDescent="0.2">
      <c r="A74" s="277" t="s">
        <v>241</v>
      </c>
      <c r="B74" s="278"/>
      <c r="C74" s="53">
        <f>C75+C82+C100</f>
        <v>3000</v>
      </c>
      <c r="D74" s="53">
        <f>D75+D82+D100</f>
        <v>820.88</v>
      </c>
      <c r="E74" s="49">
        <f>+D74/C74*100</f>
        <v>27.362666666666669</v>
      </c>
    </row>
    <row r="75" spans="1:5" s="2" customFormat="1" ht="13.5" customHeight="1" x14ac:dyDescent="0.2">
      <c r="A75" s="31">
        <v>31</v>
      </c>
      <c r="B75" s="62" t="s">
        <v>61</v>
      </c>
      <c r="C75" s="32">
        <f>C76+C80+C78</f>
        <v>0</v>
      </c>
      <c r="D75" s="32">
        <f>D76+D80+D78</f>
        <v>0</v>
      </c>
      <c r="E75" s="48">
        <v>0</v>
      </c>
    </row>
    <row r="76" spans="1:5" s="2" customFormat="1" ht="13.5" customHeight="1" x14ac:dyDescent="0.2">
      <c r="A76" s="31">
        <v>311</v>
      </c>
      <c r="B76" s="62" t="s">
        <v>98</v>
      </c>
      <c r="C76" s="33">
        <f>C77</f>
        <v>0</v>
      </c>
      <c r="D76" s="33">
        <f>D77</f>
        <v>0</v>
      </c>
      <c r="E76" s="48">
        <v>0</v>
      </c>
    </row>
    <row r="77" spans="1:5" s="7" customFormat="1" ht="13.5" customHeight="1" x14ac:dyDescent="0.2">
      <c r="A77" s="3" t="s">
        <v>62</v>
      </c>
      <c r="B77" s="11" t="s">
        <v>63</v>
      </c>
      <c r="C77" s="17">
        <v>0</v>
      </c>
      <c r="D77" s="17">
        <v>0</v>
      </c>
      <c r="E77" s="50">
        <v>0</v>
      </c>
    </row>
    <row r="78" spans="1:5" s="7" customFormat="1" ht="13.5" customHeight="1" x14ac:dyDescent="0.2">
      <c r="A78" s="42">
        <v>312</v>
      </c>
      <c r="B78" s="63" t="s">
        <v>72</v>
      </c>
      <c r="C78" s="32">
        <f>C79</f>
        <v>0</v>
      </c>
      <c r="D78" s="32">
        <f>D79</f>
        <v>0</v>
      </c>
      <c r="E78" s="48">
        <v>0</v>
      </c>
    </row>
    <row r="79" spans="1:5" s="7" customFormat="1" ht="13.5" customHeight="1" x14ac:dyDescent="0.2">
      <c r="A79" s="8">
        <v>3121</v>
      </c>
      <c r="B79" s="65" t="s">
        <v>72</v>
      </c>
      <c r="C79" s="17">
        <v>0</v>
      </c>
      <c r="D79" s="17">
        <v>0</v>
      </c>
      <c r="E79" s="50">
        <v>0</v>
      </c>
    </row>
    <row r="80" spans="1:5" s="6" customFormat="1" ht="13.5" customHeight="1" x14ac:dyDescent="0.2">
      <c r="A80" s="31">
        <v>313</v>
      </c>
      <c r="B80" s="62" t="s">
        <v>100</v>
      </c>
      <c r="C80" s="33">
        <f>C81</f>
        <v>0</v>
      </c>
      <c r="D80" s="33">
        <f>D81</f>
        <v>0</v>
      </c>
      <c r="E80" s="48">
        <v>0</v>
      </c>
    </row>
    <row r="81" spans="1:5" s="7" customFormat="1" ht="13.5" customHeight="1" x14ac:dyDescent="0.2">
      <c r="A81" s="10">
        <v>3132</v>
      </c>
      <c r="B81" s="65" t="s">
        <v>101</v>
      </c>
      <c r="C81" s="17">
        <v>0</v>
      </c>
      <c r="D81" s="17">
        <v>0</v>
      </c>
      <c r="E81" s="50">
        <v>0</v>
      </c>
    </row>
    <row r="82" spans="1:5" s="2" customFormat="1" ht="13.5" customHeight="1" x14ac:dyDescent="0.2">
      <c r="A82" s="31">
        <v>32</v>
      </c>
      <c r="B82" s="62" t="s">
        <v>56</v>
      </c>
      <c r="C82" s="41">
        <f>C83+C86+C91+C97</f>
        <v>2460</v>
      </c>
      <c r="D82" s="41">
        <f>D83+D86+D91+D97</f>
        <v>571.88</v>
      </c>
      <c r="E82" s="48">
        <f>+D82/C82*100</f>
        <v>23.247154471544714</v>
      </c>
    </row>
    <row r="83" spans="1:5" s="2" customFormat="1" ht="13.5" customHeight="1" x14ac:dyDescent="0.2">
      <c r="A83" s="31">
        <v>321</v>
      </c>
      <c r="B83" s="62" t="s">
        <v>102</v>
      </c>
      <c r="C83" s="32">
        <f>SUM(C84:C85)</f>
        <v>500</v>
      </c>
      <c r="D83" s="32">
        <f>SUM(D84:D85)</f>
        <v>0</v>
      </c>
      <c r="E83" s="48">
        <f>+D83/C83*100</f>
        <v>0</v>
      </c>
    </row>
    <row r="84" spans="1:5" s="5" customFormat="1" ht="13.5" customHeight="1" x14ac:dyDescent="0.2">
      <c r="A84" s="3" t="s">
        <v>1</v>
      </c>
      <c r="B84" s="11" t="s">
        <v>2</v>
      </c>
      <c r="C84" s="17">
        <v>500</v>
      </c>
      <c r="D84" s="17">
        <v>0</v>
      </c>
      <c r="E84" s="50">
        <f>+D84/C84*100</f>
        <v>0</v>
      </c>
    </row>
    <row r="85" spans="1:5" s="5" customFormat="1" ht="13.5" customHeight="1" x14ac:dyDescent="0.2">
      <c r="A85" s="10">
        <v>3213</v>
      </c>
      <c r="B85" s="11" t="s">
        <v>6</v>
      </c>
      <c r="C85" s="17">
        <v>0</v>
      </c>
      <c r="D85" s="17">
        <v>0</v>
      </c>
      <c r="E85" s="50">
        <v>0</v>
      </c>
    </row>
    <row r="86" spans="1:5" s="2" customFormat="1" ht="13.5" customHeight="1" x14ac:dyDescent="0.2">
      <c r="A86" s="31">
        <v>322</v>
      </c>
      <c r="B86" s="54" t="s">
        <v>103</v>
      </c>
      <c r="C86" s="68">
        <f>SUM(C87:C90)</f>
        <v>810</v>
      </c>
      <c r="D86" s="68">
        <f>SUM(D87:D90)</f>
        <v>0</v>
      </c>
      <c r="E86" s="48">
        <f t="shared" ref="E86:E93" si="6">+D86/C86*100</f>
        <v>0</v>
      </c>
    </row>
    <row r="87" spans="1:5" s="7" customFormat="1" ht="13.5" customHeight="1" x14ac:dyDescent="0.2">
      <c r="A87" s="3" t="s">
        <v>9</v>
      </c>
      <c r="B87" s="11" t="s">
        <v>10</v>
      </c>
      <c r="C87" s="17">
        <v>280</v>
      </c>
      <c r="D87" s="17">
        <v>0</v>
      </c>
      <c r="E87" s="50">
        <f t="shared" si="6"/>
        <v>0</v>
      </c>
    </row>
    <row r="88" spans="1:5" s="7" customFormat="1" ht="13.5" customHeight="1" x14ac:dyDescent="0.2">
      <c r="A88" s="10">
        <v>3222</v>
      </c>
      <c r="B88" s="11" t="s">
        <v>73</v>
      </c>
      <c r="C88" s="17">
        <v>100</v>
      </c>
      <c r="D88" s="17">
        <v>0</v>
      </c>
      <c r="E88" s="50">
        <f t="shared" si="6"/>
        <v>0</v>
      </c>
    </row>
    <row r="89" spans="1:5" s="7" customFormat="1" ht="13.5" customHeight="1" x14ac:dyDescent="0.2">
      <c r="A89" s="10">
        <v>3225</v>
      </c>
      <c r="B89" s="11" t="s">
        <v>16</v>
      </c>
      <c r="C89" s="17">
        <v>350</v>
      </c>
      <c r="D89" s="17">
        <v>0</v>
      </c>
      <c r="E89" s="50">
        <f t="shared" si="6"/>
        <v>0</v>
      </c>
    </row>
    <row r="90" spans="1:5" s="7" customFormat="1" ht="13.5" customHeight="1" x14ac:dyDescent="0.2">
      <c r="A90" s="10">
        <v>3227</v>
      </c>
      <c r="B90" s="11" t="s">
        <v>157</v>
      </c>
      <c r="C90" s="17">
        <v>80</v>
      </c>
      <c r="D90" s="17">
        <v>0</v>
      </c>
      <c r="E90" s="50">
        <f t="shared" si="6"/>
        <v>0</v>
      </c>
    </row>
    <row r="91" spans="1:5" s="6" customFormat="1" ht="13.5" customHeight="1" x14ac:dyDescent="0.2">
      <c r="A91" s="31">
        <v>323</v>
      </c>
      <c r="B91" s="54" t="s">
        <v>104</v>
      </c>
      <c r="C91" s="68">
        <f>SUM(C92:C96)</f>
        <v>650</v>
      </c>
      <c r="D91" s="68">
        <f>SUM(D92:D96)</f>
        <v>571.88</v>
      </c>
      <c r="E91" s="48">
        <f t="shared" si="6"/>
        <v>87.981538461538449</v>
      </c>
    </row>
    <row r="92" spans="1:5" s="7" customFormat="1" ht="13.5" customHeight="1" x14ac:dyDescent="0.2">
      <c r="A92" s="10">
        <v>3232</v>
      </c>
      <c r="B92" s="11" t="s">
        <v>20</v>
      </c>
      <c r="C92" s="17">
        <v>100</v>
      </c>
      <c r="D92" s="69">
        <v>0</v>
      </c>
      <c r="E92" s="50">
        <f t="shared" si="6"/>
        <v>0</v>
      </c>
    </row>
    <row r="93" spans="1:5" s="7" customFormat="1" ht="13.5" customHeight="1" x14ac:dyDescent="0.2">
      <c r="A93" s="10">
        <v>3233</v>
      </c>
      <c r="B93" s="11" t="s">
        <v>22</v>
      </c>
      <c r="C93" s="17">
        <v>150</v>
      </c>
      <c r="D93" s="17">
        <v>541.88</v>
      </c>
      <c r="E93" s="50">
        <f t="shared" si="6"/>
        <v>361.25333333333333</v>
      </c>
    </row>
    <row r="94" spans="1:5" s="7" customFormat="1" ht="13.5" customHeight="1" x14ac:dyDescent="0.2">
      <c r="A94" s="3" t="s">
        <v>23</v>
      </c>
      <c r="B94" s="11" t="s">
        <v>24</v>
      </c>
      <c r="C94" s="17">
        <v>0</v>
      </c>
      <c r="D94" s="17">
        <v>0</v>
      </c>
      <c r="E94" s="50">
        <v>0</v>
      </c>
    </row>
    <row r="95" spans="1:5" s="7" customFormat="1" ht="13.5" customHeight="1" x14ac:dyDescent="0.2">
      <c r="A95" s="10">
        <v>3237</v>
      </c>
      <c r="B95" s="11" t="s">
        <v>28</v>
      </c>
      <c r="C95" s="17">
        <v>0</v>
      </c>
      <c r="D95" s="17">
        <v>0</v>
      </c>
      <c r="E95" s="50">
        <v>0</v>
      </c>
    </row>
    <row r="96" spans="1:5" s="7" customFormat="1" ht="13.5" customHeight="1" x14ac:dyDescent="0.2">
      <c r="A96" s="3" t="s">
        <v>31</v>
      </c>
      <c r="B96" s="11" t="s">
        <v>32</v>
      </c>
      <c r="C96" s="17">
        <v>400</v>
      </c>
      <c r="D96" s="17">
        <v>30</v>
      </c>
      <c r="E96" s="50">
        <f>+D96/C96*100</f>
        <v>7.5</v>
      </c>
    </row>
    <row r="97" spans="1:5" s="6" customFormat="1" ht="13.5" customHeight="1" x14ac:dyDescent="0.2">
      <c r="A97" s="31">
        <v>329</v>
      </c>
      <c r="B97" s="54" t="s">
        <v>44</v>
      </c>
      <c r="C97" s="68">
        <f>SUM(C98:C99)</f>
        <v>500</v>
      </c>
      <c r="D97" s="68">
        <f>SUM(D98:D99)</f>
        <v>0</v>
      </c>
      <c r="E97" s="48">
        <f>+D97/C97*100</f>
        <v>0</v>
      </c>
    </row>
    <row r="98" spans="1:5" s="7" customFormat="1" ht="13.5" customHeight="1" x14ac:dyDescent="0.2">
      <c r="A98" s="3" t="s">
        <v>37</v>
      </c>
      <c r="B98" s="35" t="s">
        <v>38</v>
      </c>
      <c r="C98" s="17">
        <v>0</v>
      </c>
      <c r="D98" s="17">
        <v>0</v>
      </c>
      <c r="E98" s="50">
        <v>0</v>
      </c>
    </row>
    <row r="99" spans="1:5" s="7" customFormat="1" ht="13.5" customHeight="1" x14ac:dyDescent="0.2">
      <c r="A99" s="3" t="s">
        <v>43</v>
      </c>
      <c r="B99" s="11" t="s">
        <v>44</v>
      </c>
      <c r="C99" s="17">
        <v>500</v>
      </c>
      <c r="D99" s="17">
        <v>0</v>
      </c>
      <c r="E99" s="50">
        <f>+D99/C99*100</f>
        <v>0</v>
      </c>
    </row>
    <row r="100" spans="1:5" s="34" customFormat="1" ht="13.5" customHeight="1" x14ac:dyDescent="0.2">
      <c r="A100" s="31">
        <v>42</v>
      </c>
      <c r="B100" s="67" t="s">
        <v>106</v>
      </c>
      <c r="C100" s="33">
        <f>C101+C108</f>
        <v>540</v>
      </c>
      <c r="D100" s="33">
        <f>D101+D108</f>
        <v>249</v>
      </c>
      <c r="E100" s="48">
        <f>+D100/C100*100</f>
        <v>46.111111111111114</v>
      </c>
    </row>
    <row r="101" spans="1:5" s="34" customFormat="1" ht="13.5" customHeight="1" x14ac:dyDescent="0.2">
      <c r="A101" s="31">
        <v>422</v>
      </c>
      <c r="B101" s="54" t="s">
        <v>107</v>
      </c>
      <c r="C101" s="68">
        <f>SUM(C102:C107)</f>
        <v>540</v>
      </c>
      <c r="D101" s="68">
        <f>SUM(D102:D107)</f>
        <v>249</v>
      </c>
      <c r="E101" s="48">
        <f>+D101/C101*100</f>
        <v>46.111111111111114</v>
      </c>
    </row>
    <row r="102" spans="1:5" s="7" customFormat="1" ht="13.5" customHeight="1" x14ac:dyDescent="0.2">
      <c r="A102" s="36" t="s">
        <v>65</v>
      </c>
      <c r="B102" s="11" t="s">
        <v>66</v>
      </c>
      <c r="C102" s="17">
        <v>500</v>
      </c>
      <c r="D102" s="17">
        <v>249</v>
      </c>
      <c r="E102" s="50">
        <f>+D102/C102*100</f>
        <v>49.8</v>
      </c>
    </row>
    <row r="103" spans="1:5" s="7" customFormat="1" ht="13.5" customHeight="1" x14ac:dyDescent="0.2">
      <c r="A103" s="36">
        <v>4222</v>
      </c>
      <c r="B103" s="11" t="s">
        <v>83</v>
      </c>
      <c r="C103" s="17">
        <v>0</v>
      </c>
      <c r="D103" s="17">
        <v>0</v>
      </c>
      <c r="E103" s="50">
        <v>0</v>
      </c>
    </row>
    <row r="104" spans="1:5" s="7" customFormat="1" ht="13.5" customHeight="1" x14ac:dyDescent="0.2">
      <c r="A104" s="36">
        <v>4223</v>
      </c>
      <c r="B104" s="11" t="s">
        <v>84</v>
      </c>
      <c r="C104" s="17">
        <v>0</v>
      </c>
      <c r="D104" s="17">
        <v>0</v>
      </c>
      <c r="E104" s="50">
        <v>0</v>
      </c>
    </row>
    <row r="105" spans="1:5" s="7" customFormat="1" ht="13.5" customHeight="1" x14ac:dyDescent="0.2">
      <c r="A105" s="36">
        <v>4225</v>
      </c>
      <c r="B105" s="11" t="s">
        <v>71</v>
      </c>
      <c r="C105" s="17">
        <v>0</v>
      </c>
      <c r="D105" s="17">
        <v>0</v>
      </c>
      <c r="E105" s="50">
        <v>0</v>
      </c>
    </row>
    <row r="106" spans="1:5" s="7" customFormat="1" ht="13.5" customHeight="1" x14ac:dyDescent="0.2">
      <c r="A106" s="36">
        <v>4226</v>
      </c>
      <c r="B106" s="11" t="s">
        <v>85</v>
      </c>
      <c r="C106" s="17">
        <v>0</v>
      </c>
      <c r="D106" s="17">
        <v>0</v>
      </c>
      <c r="E106" s="50">
        <v>0</v>
      </c>
    </row>
    <row r="107" spans="1:5" s="7" customFormat="1" ht="13.5" customHeight="1" x14ac:dyDescent="0.2">
      <c r="A107" s="36">
        <v>4227</v>
      </c>
      <c r="B107" s="11" t="s">
        <v>76</v>
      </c>
      <c r="C107" s="17">
        <v>40</v>
      </c>
      <c r="D107" s="17">
        <v>0</v>
      </c>
      <c r="E107" s="50">
        <f>+D107/C107*100</f>
        <v>0</v>
      </c>
    </row>
    <row r="108" spans="1:5" s="34" customFormat="1" ht="13.5" customHeight="1" x14ac:dyDescent="0.2">
      <c r="A108" s="31">
        <v>424</v>
      </c>
      <c r="B108" s="54" t="s">
        <v>108</v>
      </c>
      <c r="C108" s="68">
        <f>SUM(C109)</f>
        <v>0</v>
      </c>
      <c r="D108" s="68">
        <f>SUM(D109)</f>
        <v>0</v>
      </c>
      <c r="E108" s="48">
        <v>0</v>
      </c>
    </row>
    <row r="109" spans="1:5" s="7" customFormat="1" ht="13.5" customHeight="1" x14ac:dyDescent="0.2">
      <c r="A109" s="3" t="s">
        <v>67</v>
      </c>
      <c r="B109" s="11" t="s">
        <v>68</v>
      </c>
      <c r="C109" s="17">
        <v>0</v>
      </c>
      <c r="D109" s="17">
        <v>0</v>
      </c>
      <c r="E109" s="50">
        <v>0</v>
      </c>
    </row>
    <row r="110" spans="1:5" s="4" customFormat="1" ht="13.5" customHeight="1" x14ac:dyDescent="0.2">
      <c r="A110" s="277" t="s">
        <v>242</v>
      </c>
      <c r="B110" s="278"/>
      <c r="C110" s="53">
        <f>C111+C128</f>
        <v>5782</v>
      </c>
      <c r="D110" s="53">
        <f>D111+D128</f>
        <v>15.25</v>
      </c>
      <c r="E110" s="49">
        <f>+D110/C110*100</f>
        <v>0.26374956762365964</v>
      </c>
    </row>
    <row r="111" spans="1:5" s="4" customFormat="1" ht="13.5" customHeight="1" x14ac:dyDescent="0.2">
      <c r="A111" s="31">
        <v>32</v>
      </c>
      <c r="B111" s="62" t="s">
        <v>56</v>
      </c>
      <c r="C111" s="32">
        <f>C114+C118+C122+C124</f>
        <v>5145.75</v>
      </c>
      <c r="D111" s="32">
        <f>D114+D118+D122+D124</f>
        <v>15.25</v>
      </c>
      <c r="E111" s="48">
        <f>+D111/C111*100</f>
        <v>0.29636107467327405</v>
      </c>
    </row>
    <row r="112" spans="1:5" s="4" customFormat="1" ht="13.5" customHeight="1" x14ac:dyDescent="0.2">
      <c r="A112" s="31">
        <v>321</v>
      </c>
      <c r="B112" s="62" t="s">
        <v>102</v>
      </c>
      <c r="C112" s="32">
        <v>0</v>
      </c>
      <c r="D112" s="32">
        <v>0</v>
      </c>
      <c r="E112" s="48">
        <v>0</v>
      </c>
    </row>
    <row r="113" spans="1:5" s="4" customFormat="1" ht="13.5" customHeight="1" x14ac:dyDescent="0.2">
      <c r="A113" s="10">
        <v>3211</v>
      </c>
      <c r="B113" s="64" t="s">
        <v>2</v>
      </c>
      <c r="C113" s="17">
        <v>0</v>
      </c>
      <c r="D113" s="17">
        <v>0</v>
      </c>
      <c r="E113" s="50">
        <v>0</v>
      </c>
    </row>
    <row r="114" spans="1:5" s="4" customFormat="1" ht="13.5" customHeight="1" x14ac:dyDescent="0.2">
      <c r="A114" s="31">
        <v>322</v>
      </c>
      <c r="B114" s="54" t="s">
        <v>103</v>
      </c>
      <c r="C114" s="33">
        <f>C115+C116+C117</f>
        <v>418.25</v>
      </c>
      <c r="D114" s="33">
        <f>D115+D116+D117</f>
        <v>14.22</v>
      </c>
      <c r="E114" s="48">
        <f t="shared" ref="E114:E121" si="7">+D114/C114*100</f>
        <v>3.39988045427376</v>
      </c>
    </row>
    <row r="115" spans="1:5" s="4" customFormat="1" ht="13.5" customHeight="1" x14ac:dyDescent="0.2">
      <c r="A115" s="3" t="s">
        <v>9</v>
      </c>
      <c r="B115" s="11" t="s">
        <v>10</v>
      </c>
      <c r="C115" s="17">
        <v>306.25</v>
      </c>
      <c r="D115" s="17">
        <v>14.22</v>
      </c>
      <c r="E115" s="50">
        <f t="shared" si="7"/>
        <v>4.6432653061224496</v>
      </c>
    </row>
    <row r="116" spans="1:5" s="4" customFormat="1" ht="13.5" customHeight="1" x14ac:dyDescent="0.2">
      <c r="A116" s="10">
        <v>3222</v>
      </c>
      <c r="B116" s="11" t="s">
        <v>73</v>
      </c>
      <c r="C116" s="17">
        <v>62</v>
      </c>
      <c r="D116" s="17">
        <v>0</v>
      </c>
      <c r="E116" s="50">
        <f t="shared" si="7"/>
        <v>0</v>
      </c>
    </row>
    <row r="117" spans="1:5" s="4" customFormat="1" ht="13.5" customHeight="1" x14ac:dyDescent="0.2">
      <c r="A117" s="10">
        <v>3225</v>
      </c>
      <c r="B117" s="11" t="s">
        <v>16</v>
      </c>
      <c r="C117" s="17">
        <v>50</v>
      </c>
      <c r="D117" s="17">
        <v>0</v>
      </c>
      <c r="E117" s="50">
        <f t="shared" si="7"/>
        <v>0</v>
      </c>
    </row>
    <row r="118" spans="1:5" s="4" customFormat="1" ht="13.5" customHeight="1" x14ac:dyDescent="0.2">
      <c r="A118" s="31">
        <v>323</v>
      </c>
      <c r="B118" s="54" t="s">
        <v>104</v>
      </c>
      <c r="C118" s="33">
        <f>C119+C120+C121+C122</f>
        <v>572.5</v>
      </c>
      <c r="D118" s="33">
        <f>D119+D120+D121+D122</f>
        <v>0</v>
      </c>
      <c r="E118" s="48">
        <f t="shared" si="7"/>
        <v>0</v>
      </c>
    </row>
    <row r="119" spans="1:5" s="4" customFormat="1" ht="13.5" customHeight="1" x14ac:dyDescent="0.2">
      <c r="A119" s="10">
        <v>3231</v>
      </c>
      <c r="B119" s="11" t="s">
        <v>18</v>
      </c>
      <c r="C119" s="17">
        <v>325</v>
      </c>
      <c r="D119" s="17">
        <v>0</v>
      </c>
      <c r="E119" s="50">
        <f t="shared" si="7"/>
        <v>0</v>
      </c>
    </row>
    <row r="120" spans="1:5" s="4" customFormat="1" ht="13.5" customHeight="1" x14ac:dyDescent="0.2">
      <c r="A120" s="10">
        <v>3232</v>
      </c>
      <c r="B120" s="11" t="s">
        <v>20</v>
      </c>
      <c r="C120" s="17">
        <v>10</v>
      </c>
      <c r="D120" s="17">
        <v>0</v>
      </c>
      <c r="E120" s="50">
        <f t="shared" si="7"/>
        <v>0</v>
      </c>
    </row>
    <row r="121" spans="1:5" s="4" customFormat="1" ht="13.5" customHeight="1" x14ac:dyDescent="0.2">
      <c r="A121" s="10">
        <v>3239</v>
      </c>
      <c r="B121" s="11" t="s">
        <v>32</v>
      </c>
      <c r="C121" s="17">
        <v>237.5</v>
      </c>
      <c r="D121" s="17">
        <v>0</v>
      </c>
      <c r="E121" s="50">
        <f t="shared" si="7"/>
        <v>0</v>
      </c>
    </row>
    <row r="122" spans="1:5" s="34" customFormat="1" ht="13.5" customHeight="1" x14ac:dyDescent="0.2">
      <c r="A122" s="31">
        <v>324</v>
      </c>
      <c r="B122" s="54" t="s">
        <v>34</v>
      </c>
      <c r="C122" s="33">
        <v>0</v>
      </c>
      <c r="D122" s="33">
        <v>0</v>
      </c>
      <c r="E122" s="48">
        <v>0</v>
      </c>
    </row>
    <row r="123" spans="1:5" s="4" customFormat="1" ht="13.5" customHeight="1" x14ac:dyDescent="0.2">
      <c r="A123" s="3" t="s">
        <v>33</v>
      </c>
      <c r="B123" s="11" t="s">
        <v>34</v>
      </c>
      <c r="C123" s="17"/>
      <c r="D123" s="17">
        <v>0</v>
      </c>
      <c r="E123" s="50">
        <v>0</v>
      </c>
    </row>
    <row r="124" spans="1:5" s="34" customFormat="1" ht="13.5" customHeight="1" x14ac:dyDescent="0.2">
      <c r="A124" s="31">
        <v>329</v>
      </c>
      <c r="B124" s="54" t="s">
        <v>44</v>
      </c>
      <c r="C124" s="33">
        <f>+C125+C126+C127</f>
        <v>4155</v>
      </c>
      <c r="D124" s="33">
        <f>+D125+D126+D127</f>
        <v>1.03</v>
      </c>
      <c r="E124" s="48">
        <f>+D124/C124*100</f>
        <v>2.4789410348977137E-2</v>
      </c>
    </row>
    <row r="125" spans="1:5" s="4" customFormat="1" ht="13.5" customHeight="1" x14ac:dyDescent="0.2">
      <c r="A125" s="3" t="s">
        <v>69</v>
      </c>
      <c r="B125" s="248" t="s">
        <v>70</v>
      </c>
      <c r="C125" s="17"/>
      <c r="D125" s="17">
        <v>0</v>
      </c>
      <c r="E125" s="50">
        <v>0</v>
      </c>
    </row>
    <row r="126" spans="1:5" s="4" customFormat="1" ht="13.5" customHeight="1" x14ac:dyDescent="0.2">
      <c r="A126" s="3" t="s">
        <v>35</v>
      </c>
      <c r="B126" s="11" t="s">
        <v>36</v>
      </c>
      <c r="C126" s="17"/>
      <c r="D126" s="17">
        <v>0</v>
      </c>
      <c r="E126" s="50">
        <v>0</v>
      </c>
    </row>
    <row r="127" spans="1:5" s="4" customFormat="1" ht="13.5" customHeight="1" x14ac:dyDescent="0.2">
      <c r="A127" s="3" t="s">
        <v>43</v>
      </c>
      <c r="B127" s="11" t="s">
        <v>44</v>
      </c>
      <c r="C127" s="17">
        <v>4155</v>
      </c>
      <c r="D127" s="17">
        <v>1.03</v>
      </c>
      <c r="E127" s="50">
        <f>+D127/C127*100</f>
        <v>2.4789410348977137E-2</v>
      </c>
    </row>
    <row r="128" spans="1:5" s="34" customFormat="1" ht="13.5" customHeight="1" x14ac:dyDescent="0.2">
      <c r="A128" s="31">
        <v>42</v>
      </c>
      <c r="B128" s="70" t="s">
        <v>106</v>
      </c>
      <c r="C128" s="33">
        <f>C131+C129</f>
        <v>636.25</v>
      </c>
      <c r="D128" s="33">
        <f>D131+D129</f>
        <v>0</v>
      </c>
      <c r="E128" s="48">
        <f>+D128/C128*100</f>
        <v>0</v>
      </c>
    </row>
    <row r="129" spans="1:5" s="34" customFormat="1" ht="13.5" customHeight="1" x14ac:dyDescent="0.2">
      <c r="A129" s="31">
        <v>422</v>
      </c>
      <c r="B129" s="54" t="s">
        <v>107</v>
      </c>
      <c r="C129" s="33">
        <f>SUM(C130)</f>
        <v>636.25</v>
      </c>
      <c r="D129" s="33">
        <f>SUM(D130)</f>
        <v>0</v>
      </c>
      <c r="E129" s="48">
        <f>+D129/C129*100</f>
        <v>0</v>
      </c>
    </row>
    <row r="130" spans="1:5" s="34" customFormat="1" ht="13.5" customHeight="1" x14ac:dyDescent="0.2">
      <c r="A130" s="36">
        <v>4221</v>
      </c>
      <c r="B130" s="11" t="s">
        <v>66</v>
      </c>
      <c r="C130" s="17">
        <v>636.25</v>
      </c>
      <c r="D130" s="17">
        <v>0</v>
      </c>
      <c r="E130" s="50">
        <f>+D130/C130*100</f>
        <v>0</v>
      </c>
    </row>
    <row r="131" spans="1:5" s="34" customFormat="1" ht="13.5" customHeight="1" x14ac:dyDescent="0.2">
      <c r="A131" s="31">
        <v>424</v>
      </c>
      <c r="B131" s="54" t="s">
        <v>108</v>
      </c>
      <c r="C131" s="33">
        <v>0</v>
      </c>
      <c r="D131" s="33">
        <v>0</v>
      </c>
      <c r="E131" s="48">
        <v>0</v>
      </c>
    </row>
    <row r="132" spans="1:5" s="4" customFormat="1" ht="13.5" customHeight="1" x14ac:dyDescent="0.2">
      <c r="A132" s="3" t="s">
        <v>67</v>
      </c>
      <c r="B132" s="11" t="s">
        <v>68</v>
      </c>
      <c r="C132" s="17">
        <v>0</v>
      </c>
      <c r="D132" s="17">
        <v>0</v>
      </c>
      <c r="E132" s="50">
        <v>0</v>
      </c>
    </row>
    <row r="133" spans="1:5" s="4" customFormat="1" ht="13.5" customHeight="1" x14ac:dyDescent="0.2">
      <c r="A133" s="277" t="s">
        <v>243</v>
      </c>
      <c r="B133" s="278"/>
      <c r="C133" s="53">
        <f>C134+C142+C167+C173+C164+C170</f>
        <v>39617.110000000008</v>
      </c>
      <c r="D133" s="53">
        <f>D134+D142+D167+D173+D164+D170</f>
        <v>4463.5599999999995</v>
      </c>
      <c r="E133" s="49">
        <f>+D133/C133*100</f>
        <v>11.266748129785334</v>
      </c>
    </row>
    <row r="134" spans="1:5" s="2" customFormat="1" ht="13.5" customHeight="1" x14ac:dyDescent="0.2">
      <c r="A134" s="31">
        <v>31</v>
      </c>
      <c r="B134" s="62" t="s">
        <v>61</v>
      </c>
      <c r="C134" s="32">
        <f>C135+C137+C139</f>
        <v>0</v>
      </c>
      <c r="D134" s="32">
        <f>D135+D137+D139</f>
        <v>252</v>
      </c>
      <c r="E134" s="48">
        <v>0</v>
      </c>
    </row>
    <row r="135" spans="1:5" s="2" customFormat="1" ht="13.5" customHeight="1" x14ac:dyDescent="0.2">
      <c r="A135" s="42">
        <v>311</v>
      </c>
      <c r="B135" s="63" t="s">
        <v>98</v>
      </c>
      <c r="C135" s="48">
        <f>C136</f>
        <v>0</v>
      </c>
      <c r="D135" s="48">
        <f>D136</f>
        <v>0</v>
      </c>
      <c r="E135" s="48">
        <v>0</v>
      </c>
    </row>
    <row r="136" spans="1:5" s="2" customFormat="1" ht="13.5" customHeight="1" x14ac:dyDescent="0.2">
      <c r="A136" s="8">
        <v>3111</v>
      </c>
      <c r="B136" s="65" t="s">
        <v>99</v>
      </c>
      <c r="C136" s="50">
        <v>0</v>
      </c>
      <c r="D136" s="50">
        <v>0</v>
      </c>
      <c r="E136" s="50">
        <v>0</v>
      </c>
    </row>
    <row r="137" spans="1:5" s="2" customFormat="1" ht="13.5" customHeight="1" x14ac:dyDescent="0.2">
      <c r="A137" s="42">
        <v>312</v>
      </c>
      <c r="B137" s="63" t="s">
        <v>72</v>
      </c>
      <c r="C137" s="48">
        <f>C138</f>
        <v>0</v>
      </c>
      <c r="D137" s="48">
        <f>D138</f>
        <v>252</v>
      </c>
      <c r="E137" s="48">
        <v>0</v>
      </c>
    </row>
    <row r="138" spans="1:5" s="2" customFormat="1" ht="13.5" customHeight="1" x14ac:dyDescent="0.2">
      <c r="A138" s="8">
        <v>3121</v>
      </c>
      <c r="B138" s="65" t="s">
        <v>72</v>
      </c>
      <c r="C138" s="50">
        <v>0</v>
      </c>
      <c r="D138" s="50">
        <v>252</v>
      </c>
      <c r="E138" s="50">
        <v>0</v>
      </c>
    </row>
    <row r="139" spans="1:5" s="2" customFormat="1" ht="13.5" customHeight="1" x14ac:dyDescent="0.2">
      <c r="A139" s="42">
        <v>313</v>
      </c>
      <c r="B139" s="63" t="s">
        <v>100</v>
      </c>
      <c r="C139" s="48">
        <f>C140+C141</f>
        <v>0</v>
      </c>
      <c r="D139" s="48">
        <f>D140+D141</f>
        <v>0</v>
      </c>
      <c r="E139" s="48">
        <v>0</v>
      </c>
    </row>
    <row r="140" spans="1:5" s="2" customFormat="1" ht="13.5" customHeight="1" x14ac:dyDescent="0.2">
      <c r="A140" s="8">
        <v>3132</v>
      </c>
      <c r="B140" s="65" t="s">
        <v>101</v>
      </c>
      <c r="C140" s="50">
        <v>0</v>
      </c>
      <c r="D140" s="50">
        <v>0</v>
      </c>
      <c r="E140" s="50">
        <v>0</v>
      </c>
    </row>
    <row r="141" spans="1:5" s="5" customFormat="1" ht="13.5" customHeight="1" x14ac:dyDescent="0.2">
      <c r="A141" s="10">
        <v>3133</v>
      </c>
      <c r="B141" s="64" t="s">
        <v>158</v>
      </c>
      <c r="C141" s="17">
        <v>0</v>
      </c>
      <c r="D141" s="17">
        <v>0</v>
      </c>
      <c r="E141" s="50">
        <v>0</v>
      </c>
    </row>
    <row r="142" spans="1:5" s="4" customFormat="1" ht="13.5" customHeight="1" x14ac:dyDescent="0.2">
      <c r="A142" s="31">
        <v>32</v>
      </c>
      <c r="B142" s="62" t="s">
        <v>56</v>
      </c>
      <c r="C142" s="32">
        <f>C143+C145+C149+C156+C158</f>
        <v>21871.83</v>
      </c>
      <c r="D142" s="32">
        <f>D143+D145+D149+D156+D158</f>
        <v>3160.8599999999997</v>
      </c>
      <c r="E142" s="48">
        <f t="shared" ref="E142:E152" si="8">+D142/C142*100</f>
        <v>14.451739977861934</v>
      </c>
    </row>
    <row r="143" spans="1:5" s="4" customFormat="1" ht="13.5" customHeight="1" x14ac:dyDescent="0.2">
      <c r="A143" s="31">
        <v>321</v>
      </c>
      <c r="B143" s="62" t="s">
        <v>102</v>
      </c>
      <c r="C143" s="32">
        <f>C144</f>
        <v>2619.4899999999998</v>
      </c>
      <c r="D143" s="32">
        <f>D144</f>
        <v>0</v>
      </c>
      <c r="E143" s="48">
        <f t="shared" si="8"/>
        <v>0</v>
      </c>
    </row>
    <row r="144" spans="1:5" s="4" customFormat="1" ht="14.25" customHeight="1" x14ac:dyDescent="0.2">
      <c r="A144" s="3" t="s">
        <v>1</v>
      </c>
      <c r="B144" s="11" t="s">
        <v>2</v>
      </c>
      <c r="C144" s="17">
        <v>2619.4899999999998</v>
      </c>
      <c r="D144" s="17">
        <v>0</v>
      </c>
      <c r="E144" s="50">
        <f t="shared" si="8"/>
        <v>0</v>
      </c>
    </row>
    <row r="145" spans="1:5" s="4" customFormat="1" ht="13.5" customHeight="1" x14ac:dyDescent="0.2">
      <c r="A145" s="31">
        <v>322</v>
      </c>
      <c r="B145" s="54" t="s">
        <v>103</v>
      </c>
      <c r="C145" s="33">
        <f>+C146+C147+C148</f>
        <v>720</v>
      </c>
      <c r="D145" s="33">
        <f>+D146+D147+D148</f>
        <v>631.63</v>
      </c>
      <c r="E145" s="48">
        <f t="shared" si="8"/>
        <v>87.726388888888891</v>
      </c>
    </row>
    <row r="146" spans="1:5" s="4" customFormat="1" ht="13.5" customHeight="1" x14ac:dyDescent="0.2">
      <c r="A146" s="3" t="s">
        <v>9</v>
      </c>
      <c r="B146" s="11" t="s">
        <v>10</v>
      </c>
      <c r="C146" s="17">
        <v>600</v>
      </c>
      <c r="D146" s="17">
        <v>631.63</v>
      </c>
      <c r="E146" s="50">
        <f t="shared" si="8"/>
        <v>105.27166666666668</v>
      </c>
    </row>
    <row r="147" spans="1:5" s="4" customFormat="1" ht="13.5" customHeight="1" x14ac:dyDescent="0.2">
      <c r="A147" s="10">
        <v>3222</v>
      </c>
      <c r="B147" s="11" t="s">
        <v>73</v>
      </c>
      <c r="C147" s="17">
        <v>20</v>
      </c>
      <c r="D147" s="17">
        <v>0</v>
      </c>
      <c r="E147" s="50">
        <f t="shared" si="8"/>
        <v>0</v>
      </c>
    </row>
    <row r="148" spans="1:5" s="4" customFormat="1" ht="13.5" customHeight="1" x14ac:dyDescent="0.2">
      <c r="A148" s="10">
        <v>3225</v>
      </c>
      <c r="B148" s="11" t="s">
        <v>16</v>
      </c>
      <c r="C148" s="17">
        <v>100</v>
      </c>
      <c r="D148" s="17">
        <v>0</v>
      </c>
      <c r="E148" s="50">
        <f t="shared" si="8"/>
        <v>0</v>
      </c>
    </row>
    <row r="149" spans="1:5" s="4" customFormat="1" ht="13.5" customHeight="1" x14ac:dyDescent="0.2">
      <c r="A149" s="31">
        <v>323</v>
      </c>
      <c r="B149" s="54" t="s">
        <v>104</v>
      </c>
      <c r="C149" s="32">
        <f>SUM(C150:C155)</f>
        <v>7535</v>
      </c>
      <c r="D149" s="32">
        <f>SUM(D150:D155)</f>
        <v>53.61</v>
      </c>
      <c r="E149" s="48">
        <f t="shared" si="8"/>
        <v>0.7114797611147976</v>
      </c>
    </row>
    <row r="150" spans="1:5" s="7" customFormat="1" ht="13.5" customHeight="1" x14ac:dyDescent="0.2">
      <c r="A150" s="10">
        <v>3231</v>
      </c>
      <c r="B150" s="35" t="s">
        <v>18</v>
      </c>
      <c r="C150" s="17">
        <v>6075</v>
      </c>
      <c r="D150" s="17">
        <v>0</v>
      </c>
      <c r="E150" s="50">
        <f t="shared" si="8"/>
        <v>0</v>
      </c>
    </row>
    <row r="151" spans="1:5" s="4" customFormat="1" ht="13.5" customHeight="1" x14ac:dyDescent="0.2">
      <c r="A151" s="3" t="s">
        <v>21</v>
      </c>
      <c r="B151" s="11" t="s">
        <v>22</v>
      </c>
      <c r="C151" s="17">
        <v>200</v>
      </c>
      <c r="D151" s="17">
        <v>0</v>
      </c>
      <c r="E151" s="50">
        <f t="shared" si="8"/>
        <v>0</v>
      </c>
    </row>
    <row r="152" spans="1:5" s="4" customFormat="1" ht="13.5" customHeight="1" x14ac:dyDescent="0.2">
      <c r="A152" s="10">
        <v>3235</v>
      </c>
      <c r="B152" s="11" t="s">
        <v>74</v>
      </c>
      <c r="C152" s="17">
        <v>10</v>
      </c>
      <c r="D152" s="17">
        <v>0</v>
      </c>
      <c r="E152" s="50">
        <f t="shared" si="8"/>
        <v>0</v>
      </c>
    </row>
    <row r="153" spans="1:5" s="4" customFormat="1" ht="13.5" customHeight="1" x14ac:dyDescent="0.2">
      <c r="A153" s="10">
        <v>3236</v>
      </c>
      <c r="B153" s="11" t="s">
        <v>26</v>
      </c>
      <c r="C153" s="17">
        <v>0</v>
      </c>
      <c r="D153" s="17">
        <v>0</v>
      </c>
      <c r="E153" s="50">
        <v>0</v>
      </c>
    </row>
    <row r="154" spans="1:5" s="4" customFormat="1" ht="13.5" customHeight="1" x14ac:dyDescent="0.2">
      <c r="A154" s="10">
        <v>3237</v>
      </c>
      <c r="B154" s="11" t="s">
        <v>28</v>
      </c>
      <c r="C154" s="17">
        <v>0</v>
      </c>
      <c r="D154" s="17">
        <v>53.61</v>
      </c>
      <c r="E154" s="50">
        <v>0</v>
      </c>
    </row>
    <row r="155" spans="1:5" s="4" customFormat="1" ht="13.5" customHeight="1" x14ac:dyDescent="0.2">
      <c r="A155" s="10">
        <v>3239</v>
      </c>
      <c r="B155" s="35" t="s">
        <v>32</v>
      </c>
      <c r="C155" s="17">
        <v>1250</v>
      </c>
      <c r="D155" s="17">
        <v>0</v>
      </c>
      <c r="E155" s="50">
        <f>+D155/C155*100</f>
        <v>0</v>
      </c>
    </row>
    <row r="156" spans="1:5" s="34" customFormat="1" ht="13.5" customHeight="1" x14ac:dyDescent="0.2">
      <c r="A156" s="31">
        <v>324</v>
      </c>
      <c r="B156" s="70" t="s">
        <v>34</v>
      </c>
      <c r="C156" s="33">
        <v>0</v>
      </c>
      <c r="D156" s="33">
        <v>0</v>
      </c>
      <c r="E156" s="48">
        <v>0</v>
      </c>
    </row>
    <row r="157" spans="1:5" s="4" customFormat="1" ht="13.5" customHeight="1" x14ac:dyDescent="0.2">
      <c r="A157" s="3" t="s">
        <v>33</v>
      </c>
      <c r="B157" s="11" t="s">
        <v>34</v>
      </c>
      <c r="C157" s="17">
        <v>0</v>
      </c>
      <c r="D157" s="17">
        <v>0</v>
      </c>
      <c r="E157" s="50">
        <v>0</v>
      </c>
    </row>
    <row r="158" spans="1:5" s="34" customFormat="1" ht="13.5" customHeight="1" x14ac:dyDescent="0.2">
      <c r="A158" s="31">
        <v>329</v>
      </c>
      <c r="B158" s="54" t="s">
        <v>44</v>
      </c>
      <c r="C158" s="33">
        <f>SUM(C159:C163)</f>
        <v>10997.34</v>
      </c>
      <c r="D158" s="33">
        <f>SUM(D159:D163)</f>
        <v>2475.62</v>
      </c>
      <c r="E158" s="48">
        <f>+D158/C158*100</f>
        <v>22.511079952061134</v>
      </c>
    </row>
    <row r="159" spans="1:5" s="4" customFormat="1" ht="13.5" customHeight="1" x14ac:dyDescent="0.2">
      <c r="A159" s="3" t="s">
        <v>35</v>
      </c>
      <c r="B159" s="11" t="s">
        <v>36</v>
      </c>
      <c r="C159" s="17"/>
      <c r="D159" s="17">
        <v>0</v>
      </c>
      <c r="E159" s="48">
        <v>0</v>
      </c>
    </row>
    <row r="160" spans="1:5" s="4" customFormat="1" ht="13.5" customHeight="1" x14ac:dyDescent="0.2">
      <c r="A160" s="3" t="s">
        <v>37</v>
      </c>
      <c r="B160" s="11" t="s">
        <v>38</v>
      </c>
      <c r="C160" s="17">
        <v>5197.34</v>
      </c>
      <c r="D160" s="17">
        <v>939.98</v>
      </c>
      <c r="E160" s="50">
        <f>+D160/C160*100</f>
        <v>18.085790038750591</v>
      </c>
    </row>
    <row r="161" spans="1:5" s="4" customFormat="1" ht="13.5" customHeight="1" x14ac:dyDescent="0.2">
      <c r="A161" s="3" t="s">
        <v>41</v>
      </c>
      <c r="B161" s="11" t="s">
        <v>42</v>
      </c>
      <c r="C161" s="17">
        <v>0</v>
      </c>
      <c r="D161" s="17">
        <v>10.64</v>
      </c>
      <c r="E161" s="50">
        <v>0</v>
      </c>
    </row>
    <row r="162" spans="1:5" s="4" customFormat="1" ht="13.5" customHeight="1" x14ac:dyDescent="0.2">
      <c r="A162" s="10">
        <v>3296</v>
      </c>
      <c r="B162" s="11" t="s">
        <v>159</v>
      </c>
      <c r="C162" s="17">
        <v>0</v>
      </c>
      <c r="D162" s="17">
        <v>0</v>
      </c>
      <c r="E162" s="50">
        <v>0</v>
      </c>
    </row>
    <row r="163" spans="1:5" s="4" customFormat="1" ht="13.5" customHeight="1" x14ac:dyDescent="0.2">
      <c r="A163" s="10">
        <v>3299</v>
      </c>
      <c r="B163" s="11" t="s">
        <v>44</v>
      </c>
      <c r="C163" s="17">
        <v>5800</v>
      </c>
      <c r="D163" s="17">
        <v>1525</v>
      </c>
      <c r="E163" s="50">
        <f>+D163/C163*100</f>
        <v>26.293103448275861</v>
      </c>
    </row>
    <row r="164" spans="1:5" s="4" customFormat="1" ht="13.5" customHeight="1" x14ac:dyDescent="0.2">
      <c r="A164" s="31">
        <v>34</v>
      </c>
      <c r="B164" s="62" t="s">
        <v>57</v>
      </c>
      <c r="C164" s="32">
        <f>C165</f>
        <v>0</v>
      </c>
      <c r="D164" s="32">
        <f>D165</f>
        <v>0</v>
      </c>
      <c r="E164" s="48">
        <v>0</v>
      </c>
    </row>
    <row r="165" spans="1:5" s="4" customFormat="1" ht="13.5" customHeight="1" x14ac:dyDescent="0.2">
      <c r="A165" s="31">
        <v>343</v>
      </c>
      <c r="B165" s="62" t="s">
        <v>105</v>
      </c>
      <c r="C165" s="32">
        <f>C166</f>
        <v>0</v>
      </c>
      <c r="D165" s="32">
        <f>D166</f>
        <v>0</v>
      </c>
      <c r="E165" s="48">
        <v>0</v>
      </c>
    </row>
    <row r="166" spans="1:5" s="4" customFormat="1" ht="13.5" customHeight="1" x14ac:dyDescent="0.2">
      <c r="A166" s="10">
        <v>3433</v>
      </c>
      <c r="B166" s="11" t="s">
        <v>48</v>
      </c>
      <c r="C166" s="17">
        <v>0</v>
      </c>
      <c r="D166" s="17">
        <v>0</v>
      </c>
      <c r="E166" s="50">
        <v>0</v>
      </c>
    </row>
    <row r="167" spans="1:5" s="34" customFormat="1" ht="25.5" customHeight="1" x14ac:dyDescent="0.2">
      <c r="A167" s="46">
        <v>37</v>
      </c>
      <c r="B167" s="71" t="s">
        <v>109</v>
      </c>
      <c r="C167" s="52">
        <f t="shared" ref="C167:D168" si="9">C168</f>
        <v>12500</v>
      </c>
      <c r="D167" s="52">
        <f t="shared" si="9"/>
        <v>0</v>
      </c>
      <c r="E167" s="48">
        <f>+D167/C167*100</f>
        <v>0</v>
      </c>
    </row>
    <row r="168" spans="1:5" s="34" customFormat="1" ht="13.5" customHeight="1" x14ac:dyDescent="0.2">
      <c r="A168" s="31">
        <v>372</v>
      </c>
      <c r="B168" s="54" t="s">
        <v>110</v>
      </c>
      <c r="C168" s="33">
        <f t="shared" si="9"/>
        <v>12500</v>
      </c>
      <c r="D168" s="33">
        <f t="shared" si="9"/>
        <v>0</v>
      </c>
      <c r="E168" s="48">
        <f>+D168/C168*100</f>
        <v>0</v>
      </c>
    </row>
    <row r="169" spans="1:5" s="4" customFormat="1" ht="13.5" customHeight="1" x14ac:dyDescent="0.2">
      <c r="A169" s="10">
        <v>3722</v>
      </c>
      <c r="B169" s="11" t="s">
        <v>111</v>
      </c>
      <c r="C169" s="17">
        <v>12500</v>
      </c>
      <c r="D169" s="17">
        <v>0</v>
      </c>
      <c r="E169" s="50">
        <f>+D169/C169*100</f>
        <v>0</v>
      </c>
    </row>
    <row r="170" spans="1:5" s="4" customFormat="1" ht="13.5" customHeight="1" x14ac:dyDescent="0.2">
      <c r="A170" s="31">
        <v>38</v>
      </c>
      <c r="B170" s="54" t="s">
        <v>190</v>
      </c>
      <c r="C170" s="52">
        <f>SUM(C171)</f>
        <v>335.66</v>
      </c>
      <c r="D170" s="52">
        <f>SUM(D171)</f>
        <v>338.2</v>
      </c>
      <c r="E170" s="48">
        <v>0</v>
      </c>
    </row>
    <row r="171" spans="1:5" s="4" customFormat="1" ht="13.5" customHeight="1" x14ac:dyDescent="0.2">
      <c r="A171" s="31">
        <v>381</v>
      </c>
      <c r="B171" s="54" t="s">
        <v>55</v>
      </c>
      <c r="C171" s="33">
        <f>SUM(C172)</f>
        <v>335.66</v>
      </c>
      <c r="D171" s="33">
        <f>SUM(D172)</f>
        <v>338.2</v>
      </c>
      <c r="E171" s="48">
        <v>0</v>
      </c>
    </row>
    <row r="172" spans="1:5" s="4" customFormat="1" ht="13.5" customHeight="1" x14ac:dyDescent="0.2">
      <c r="A172" s="10">
        <v>3812</v>
      </c>
      <c r="B172" s="11" t="s">
        <v>191</v>
      </c>
      <c r="C172" s="17">
        <v>335.66</v>
      </c>
      <c r="D172" s="17">
        <v>338.2</v>
      </c>
      <c r="E172" s="50">
        <v>0</v>
      </c>
    </row>
    <row r="173" spans="1:5" s="34" customFormat="1" ht="13.5" customHeight="1" x14ac:dyDescent="0.2">
      <c r="A173" s="31">
        <v>42</v>
      </c>
      <c r="B173" s="67" t="s">
        <v>106</v>
      </c>
      <c r="C173" s="33">
        <f>C174+C178</f>
        <v>4909.62</v>
      </c>
      <c r="D173" s="33">
        <f>D174+D178</f>
        <v>712.5</v>
      </c>
      <c r="E173" s="48">
        <f>+D173/C173*100</f>
        <v>14.512324782773412</v>
      </c>
    </row>
    <row r="174" spans="1:5" s="34" customFormat="1" ht="13.5" customHeight="1" x14ac:dyDescent="0.2">
      <c r="A174" s="31">
        <v>422</v>
      </c>
      <c r="B174" s="54" t="s">
        <v>107</v>
      </c>
      <c r="C174" s="33">
        <f>SUM(C175:C177)</f>
        <v>3394.47</v>
      </c>
      <c r="D174" s="33">
        <f>SUM(D175:D177)</f>
        <v>712.5</v>
      </c>
      <c r="E174" s="48">
        <f>+D174/C174*100</f>
        <v>20.990022006380968</v>
      </c>
    </row>
    <row r="175" spans="1:5" s="4" customFormat="1" ht="13.5" customHeight="1" x14ac:dyDescent="0.2">
      <c r="A175" s="3" t="s">
        <v>65</v>
      </c>
      <c r="B175" s="11" t="s">
        <v>66</v>
      </c>
      <c r="C175" s="17">
        <v>3394.47</v>
      </c>
      <c r="D175" s="17">
        <v>712.5</v>
      </c>
      <c r="E175" s="50">
        <f>+D175/C175*100</f>
        <v>20.990022006380968</v>
      </c>
    </row>
    <row r="176" spans="1:5" s="4" customFormat="1" ht="13.5" customHeight="1" x14ac:dyDescent="0.2">
      <c r="A176" s="10">
        <v>4225</v>
      </c>
      <c r="B176" s="35" t="s">
        <v>71</v>
      </c>
      <c r="C176" s="17">
        <v>0</v>
      </c>
      <c r="D176" s="17">
        <v>0</v>
      </c>
      <c r="E176" s="50">
        <v>0</v>
      </c>
    </row>
    <row r="177" spans="1:5" s="4" customFormat="1" ht="13.5" customHeight="1" x14ac:dyDescent="0.2">
      <c r="A177" s="36">
        <v>4226</v>
      </c>
      <c r="B177" s="11" t="s">
        <v>85</v>
      </c>
      <c r="C177" s="17">
        <v>0</v>
      </c>
      <c r="D177" s="17">
        <v>0</v>
      </c>
      <c r="E177" s="50">
        <v>0</v>
      </c>
    </row>
    <row r="178" spans="1:5" s="34" customFormat="1" ht="13.5" customHeight="1" x14ac:dyDescent="0.2">
      <c r="A178" s="31">
        <v>424</v>
      </c>
      <c r="B178" s="54" t="s">
        <v>108</v>
      </c>
      <c r="C178" s="33">
        <f>C179</f>
        <v>1515.15</v>
      </c>
      <c r="D178" s="33">
        <f>D179</f>
        <v>0</v>
      </c>
      <c r="E178" s="48">
        <f>+D178/C178*100</f>
        <v>0</v>
      </c>
    </row>
    <row r="179" spans="1:5" s="4" customFormat="1" ht="13.5" customHeight="1" x14ac:dyDescent="0.2">
      <c r="A179" s="3" t="s">
        <v>67</v>
      </c>
      <c r="B179" s="11" t="s">
        <v>68</v>
      </c>
      <c r="C179" s="17">
        <v>1515.15</v>
      </c>
      <c r="D179" s="17">
        <v>0</v>
      </c>
      <c r="E179" s="50">
        <f>+D179/C179*100</f>
        <v>0</v>
      </c>
    </row>
    <row r="180" spans="1:5" s="4" customFormat="1" ht="13.5" customHeight="1" x14ac:dyDescent="0.2">
      <c r="A180" s="277" t="s">
        <v>250</v>
      </c>
      <c r="B180" s="278"/>
      <c r="C180" s="53">
        <f>C181+C194+C197</f>
        <v>0</v>
      </c>
      <c r="D180" s="53">
        <f>D181+D194+D197</f>
        <v>524</v>
      </c>
      <c r="E180" s="53">
        <f t="shared" ref="E180" si="10">E181+E194+E197</f>
        <v>0</v>
      </c>
    </row>
    <row r="181" spans="1:5" s="4" customFormat="1" ht="13.5" customHeight="1" x14ac:dyDescent="0.2">
      <c r="A181" s="31">
        <v>32</v>
      </c>
      <c r="B181" s="62" t="s">
        <v>56</v>
      </c>
      <c r="C181" s="32">
        <f>C182+C184+C187+C191</f>
        <v>0</v>
      </c>
      <c r="D181" s="32">
        <f>D182+D184+D187+D191</f>
        <v>524</v>
      </c>
      <c r="E181" s="32">
        <f t="shared" ref="E181" si="11">E182+E184+E187+E191</f>
        <v>0</v>
      </c>
    </row>
    <row r="182" spans="1:5" s="4" customFormat="1" ht="13.5" customHeight="1" x14ac:dyDescent="0.2">
      <c r="A182" s="31">
        <v>321</v>
      </c>
      <c r="B182" s="62" t="s">
        <v>102</v>
      </c>
      <c r="C182" s="32">
        <f>C183</f>
        <v>0</v>
      </c>
      <c r="D182" s="32">
        <f>D183</f>
        <v>0</v>
      </c>
      <c r="E182" s="32">
        <f t="shared" ref="E182" si="12">E183</f>
        <v>0</v>
      </c>
    </row>
    <row r="183" spans="1:5" s="4" customFormat="1" ht="13.5" customHeight="1" x14ac:dyDescent="0.2">
      <c r="A183" s="3" t="s">
        <v>1</v>
      </c>
      <c r="B183" s="11" t="s">
        <v>2</v>
      </c>
      <c r="C183" s="17">
        <v>0</v>
      </c>
      <c r="D183" s="17">
        <v>0</v>
      </c>
      <c r="E183" s="50">
        <v>0</v>
      </c>
    </row>
    <row r="184" spans="1:5" s="4" customFormat="1" ht="13.5" customHeight="1" x14ac:dyDescent="0.2">
      <c r="A184" s="31">
        <v>322</v>
      </c>
      <c r="B184" s="54" t="s">
        <v>103</v>
      </c>
      <c r="C184" s="33">
        <f>+C185+C186</f>
        <v>0</v>
      </c>
      <c r="D184" s="33">
        <f>+D185+D186</f>
        <v>0</v>
      </c>
      <c r="E184" s="33">
        <f t="shared" ref="E184" si="13">+E185+E186</f>
        <v>0</v>
      </c>
    </row>
    <row r="185" spans="1:5" s="4" customFormat="1" ht="13.5" customHeight="1" x14ac:dyDescent="0.2">
      <c r="A185" s="3" t="s">
        <v>9</v>
      </c>
      <c r="B185" s="11" t="s">
        <v>10</v>
      </c>
      <c r="C185" s="17">
        <v>0</v>
      </c>
      <c r="D185" s="17">
        <v>0</v>
      </c>
      <c r="E185" s="50">
        <v>0</v>
      </c>
    </row>
    <row r="186" spans="1:5" s="4" customFormat="1" ht="13.5" customHeight="1" x14ac:dyDescent="0.2">
      <c r="A186" s="10">
        <v>3225</v>
      </c>
      <c r="B186" s="11" t="s">
        <v>16</v>
      </c>
      <c r="C186" s="17">
        <v>0</v>
      </c>
      <c r="D186" s="17">
        <v>0</v>
      </c>
      <c r="E186" s="50">
        <v>0</v>
      </c>
    </row>
    <row r="187" spans="1:5" s="4" customFormat="1" ht="13.5" customHeight="1" x14ac:dyDescent="0.2">
      <c r="A187" s="31">
        <v>323</v>
      </c>
      <c r="B187" s="54" t="s">
        <v>104</v>
      </c>
      <c r="C187" s="33">
        <f>+C188+C189+C190</f>
        <v>0</v>
      </c>
      <c r="D187" s="33">
        <f>+D188+D189+D190</f>
        <v>160</v>
      </c>
      <c r="E187" s="33">
        <f t="shared" ref="E187" si="14">+E188+E189+E190</f>
        <v>0</v>
      </c>
    </row>
    <row r="188" spans="1:5" s="4" customFormat="1" ht="13.5" customHeight="1" x14ac:dyDescent="0.2">
      <c r="A188" s="10">
        <v>3231</v>
      </c>
      <c r="B188" s="35" t="s">
        <v>18</v>
      </c>
      <c r="C188" s="17">
        <v>0</v>
      </c>
      <c r="D188" s="17">
        <v>0</v>
      </c>
      <c r="E188" s="50">
        <v>0</v>
      </c>
    </row>
    <row r="189" spans="1:5" s="4" customFormat="1" ht="13.5" customHeight="1" x14ac:dyDescent="0.2">
      <c r="A189" s="3" t="s">
        <v>21</v>
      </c>
      <c r="B189" s="11" t="s">
        <v>22</v>
      </c>
      <c r="C189" s="17">
        <v>0</v>
      </c>
      <c r="D189" s="17">
        <v>0</v>
      </c>
      <c r="E189" s="50">
        <v>0</v>
      </c>
    </row>
    <row r="190" spans="1:5" s="4" customFormat="1" ht="13.5" customHeight="1" x14ac:dyDescent="0.2">
      <c r="A190" s="10">
        <v>3239</v>
      </c>
      <c r="B190" s="35" t="s">
        <v>32</v>
      </c>
      <c r="C190" s="17">
        <v>0</v>
      </c>
      <c r="D190" s="17">
        <v>160</v>
      </c>
      <c r="E190" s="50">
        <v>0</v>
      </c>
    </row>
    <row r="191" spans="1:5" s="4" customFormat="1" ht="13.5" customHeight="1" x14ac:dyDescent="0.2">
      <c r="A191" s="31">
        <v>329</v>
      </c>
      <c r="B191" s="54" t="s">
        <v>44</v>
      </c>
      <c r="C191" s="33">
        <f>+C192+C193</f>
        <v>0</v>
      </c>
      <c r="D191" s="33">
        <f>+D192+D193</f>
        <v>364</v>
      </c>
      <c r="E191" s="33">
        <f t="shared" ref="E191" si="15">+E192+E193</f>
        <v>0</v>
      </c>
    </row>
    <row r="192" spans="1:5" s="4" customFormat="1" ht="13.5" customHeight="1" x14ac:dyDescent="0.2">
      <c r="A192" s="3" t="s">
        <v>37</v>
      </c>
      <c r="B192" s="11" t="s">
        <v>38</v>
      </c>
      <c r="C192" s="17">
        <v>0</v>
      </c>
      <c r="D192" s="17">
        <v>0</v>
      </c>
      <c r="E192" s="50">
        <v>0</v>
      </c>
    </row>
    <row r="193" spans="1:5" s="4" customFormat="1" ht="13.5" customHeight="1" x14ac:dyDescent="0.2">
      <c r="A193" s="10">
        <v>3299</v>
      </c>
      <c r="B193" s="11" t="s">
        <v>44</v>
      </c>
      <c r="C193" s="17">
        <v>0</v>
      </c>
      <c r="D193" s="17">
        <v>364</v>
      </c>
      <c r="E193" s="50">
        <v>0</v>
      </c>
    </row>
    <row r="194" spans="1:5" s="4" customFormat="1" ht="24.75" customHeight="1" x14ac:dyDescent="0.2">
      <c r="A194" s="46">
        <v>37</v>
      </c>
      <c r="B194" s="71" t="s">
        <v>109</v>
      </c>
      <c r="C194" s="52">
        <f t="shared" ref="C194:E194" si="16">C195</f>
        <v>0</v>
      </c>
      <c r="D194" s="52">
        <f t="shared" si="16"/>
        <v>0</v>
      </c>
      <c r="E194" s="52">
        <f t="shared" si="16"/>
        <v>0</v>
      </c>
    </row>
    <row r="195" spans="1:5" s="4" customFormat="1" ht="13.5" customHeight="1" x14ac:dyDescent="0.2">
      <c r="A195" s="31">
        <v>372</v>
      </c>
      <c r="B195" s="54" t="s">
        <v>110</v>
      </c>
      <c r="C195" s="33">
        <f>+C196</f>
        <v>0</v>
      </c>
      <c r="D195" s="33">
        <f>+D196</f>
        <v>0</v>
      </c>
      <c r="E195" s="33">
        <f t="shared" ref="E195" si="17">+E196</f>
        <v>0</v>
      </c>
    </row>
    <row r="196" spans="1:5" s="4" customFormat="1" ht="13.5" customHeight="1" x14ac:dyDescent="0.2">
      <c r="A196" s="10">
        <v>3722</v>
      </c>
      <c r="B196" s="11" t="s">
        <v>111</v>
      </c>
      <c r="C196" s="17">
        <v>0</v>
      </c>
      <c r="D196" s="17">
        <v>0</v>
      </c>
      <c r="E196" s="50">
        <v>0</v>
      </c>
    </row>
    <row r="197" spans="1:5" s="4" customFormat="1" ht="13.5" customHeight="1" x14ac:dyDescent="0.2">
      <c r="A197" s="31">
        <v>42</v>
      </c>
      <c r="B197" s="67" t="s">
        <v>106</v>
      </c>
      <c r="C197" s="52">
        <f t="shared" ref="C197:E197" si="18">C198</f>
        <v>0</v>
      </c>
      <c r="D197" s="52">
        <f t="shared" si="18"/>
        <v>0</v>
      </c>
      <c r="E197" s="52">
        <f t="shared" si="18"/>
        <v>0</v>
      </c>
    </row>
    <row r="198" spans="1:5" s="4" customFormat="1" ht="13.5" customHeight="1" x14ac:dyDescent="0.2">
      <c r="A198" s="31">
        <v>422</v>
      </c>
      <c r="B198" s="54" t="s">
        <v>107</v>
      </c>
      <c r="C198" s="33">
        <f>+C199</f>
        <v>0</v>
      </c>
      <c r="D198" s="33">
        <f>+D199</f>
        <v>0</v>
      </c>
      <c r="E198" s="33">
        <f t="shared" ref="E198" si="19">+E199</f>
        <v>0</v>
      </c>
    </row>
    <row r="199" spans="1:5" s="4" customFormat="1" ht="13.5" customHeight="1" x14ac:dyDescent="0.2">
      <c r="A199" s="3" t="s">
        <v>65</v>
      </c>
      <c r="B199" s="11" t="s">
        <v>66</v>
      </c>
      <c r="C199" s="17">
        <v>0</v>
      </c>
      <c r="D199" s="17">
        <v>0</v>
      </c>
      <c r="E199" s="50">
        <v>0</v>
      </c>
    </row>
    <row r="200" spans="1:5" s="4" customFormat="1" ht="13.5" customHeight="1" x14ac:dyDescent="0.2">
      <c r="A200" s="279" t="s">
        <v>244</v>
      </c>
      <c r="B200" s="280"/>
      <c r="C200" s="53">
        <f>C201+C215</f>
        <v>1438.37</v>
      </c>
      <c r="D200" s="53">
        <f>D201+D215</f>
        <v>1040</v>
      </c>
      <c r="E200" s="49">
        <f t="shared" ref="E200:E205" si="20">+D200/C200*100</f>
        <v>72.30406640850407</v>
      </c>
    </row>
    <row r="201" spans="1:5" s="6" customFormat="1" ht="13.5" customHeight="1" x14ac:dyDescent="0.2">
      <c r="A201" s="31">
        <v>32</v>
      </c>
      <c r="B201" s="62" t="s">
        <v>56</v>
      </c>
      <c r="C201" s="32">
        <f>C202+C204+C208+C212</f>
        <v>1438.37</v>
      </c>
      <c r="D201" s="32">
        <f>D202+D204+D208+D212</f>
        <v>1040</v>
      </c>
      <c r="E201" s="48">
        <f t="shared" si="20"/>
        <v>72.30406640850407</v>
      </c>
    </row>
    <row r="202" spans="1:5" s="6" customFormat="1" ht="13.5" customHeight="1" x14ac:dyDescent="0.2">
      <c r="A202" s="31">
        <v>321</v>
      </c>
      <c r="B202" s="62" t="s">
        <v>102</v>
      </c>
      <c r="C202" s="32">
        <f>C203</f>
        <v>600</v>
      </c>
      <c r="D202" s="32">
        <f>D203</f>
        <v>540</v>
      </c>
      <c r="E202" s="48">
        <f t="shared" si="20"/>
        <v>90</v>
      </c>
    </row>
    <row r="203" spans="1:5" s="7" customFormat="1" ht="13.5" customHeight="1" x14ac:dyDescent="0.2">
      <c r="A203" s="3" t="s">
        <v>1</v>
      </c>
      <c r="B203" s="11" t="s">
        <v>2</v>
      </c>
      <c r="C203" s="17">
        <v>600</v>
      </c>
      <c r="D203" s="17">
        <v>540</v>
      </c>
      <c r="E203" s="50">
        <f t="shared" si="20"/>
        <v>90</v>
      </c>
    </row>
    <row r="204" spans="1:5" s="6" customFormat="1" ht="13.5" customHeight="1" x14ac:dyDescent="0.2">
      <c r="A204" s="31">
        <v>322</v>
      </c>
      <c r="B204" s="54" t="s">
        <v>103</v>
      </c>
      <c r="C204" s="33">
        <f>SUM(C205:C207)</f>
        <v>301.59000000000003</v>
      </c>
      <c r="D204" s="33">
        <f>SUM(D205:D207)</f>
        <v>0</v>
      </c>
      <c r="E204" s="48">
        <f t="shared" si="20"/>
        <v>0</v>
      </c>
    </row>
    <row r="205" spans="1:5" s="4" customFormat="1" ht="13.5" customHeight="1" x14ac:dyDescent="0.2">
      <c r="A205" s="3" t="s">
        <v>9</v>
      </c>
      <c r="B205" s="11" t="s">
        <v>10</v>
      </c>
      <c r="C205" s="17">
        <v>200</v>
      </c>
      <c r="D205" s="17">
        <v>0</v>
      </c>
      <c r="E205" s="50">
        <f t="shared" si="20"/>
        <v>0</v>
      </c>
    </row>
    <row r="206" spans="1:5" s="4" customFormat="1" ht="13.5" customHeight="1" x14ac:dyDescent="0.2">
      <c r="A206" s="10">
        <v>3222</v>
      </c>
      <c r="B206" s="11" t="s">
        <v>73</v>
      </c>
      <c r="C206" s="17">
        <v>0</v>
      </c>
      <c r="D206" s="17">
        <v>0</v>
      </c>
      <c r="E206" s="50">
        <v>0</v>
      </c>
    </row>
    <row r="207" spans="1:5" s="4" customFormat="1" ht="13.5" customHeight="1" x14ac:dyDescent="0.2">
      <c r="A207" s="3" t="s">
        <v>15</v>
      </c>
      <c r="B207" s="11" t="s">
        <v>16</v>
      </c>
      <c r="C207" s="17">
        <v>101.59</v>
      </c>
      <c r="D207" s="17">
        <v>0</v>
      </c>
      <c r="E207" s="50">
        <f t="shared" ref="E207:E213" si="21">+D207/C207*100</f>
        <v>0</v>
      </c>
    </row>
    <row r="208" spans="1:5" s="6" customFormat="1" ht="13.5" customHeight="1" x14ac:dyDescent="0.2">
      <c r="A208" s="31">
        <v>323</v>
      </c>
      <c r="B208" s="54" t="s">
        <v>104</v>
      </c>
      <c r="C208" s="33">
        <f>+C209+C210+C211</f>
        <v>306.77999999999997</v>
      </c>
      <c r="D208" s="33">
        <f>+D209+D210+D211</f>
        <v>500</v>
      </c>
      <c r="E208" s="48">
        <f t="shared" si="21"/>
        <v>162.98324532238087</v>
      </c>
    </row>
    <row r="209" spans="1:5" s="6" customFormat="1" ht="13.5" customHeight="1" x14ac:dyDescent="0.2">
      <c r="A209" s="10">
        <v>3231</v>
      </c>
      <c r="B209" s="11" t="s">
        <v>18</v>
      </c>
      <c r="C209" s="240">
        <v>15</v>
      </c>
      <c r="D209" s="240">
        <v>0</v>
      </c>
      <c r="E209" s="50">
        <f t="shared" si="21"/>
        <v>0</v>
      </c>
    </row>
    <row r="210" spans="1:5" s="4" customFormat="1" ht="13.5" customHeight="1" x14ac:dyDescent="0.2">
      <c r="A210" s="10">
        <v>3233</v>
      </c>
      <c r="B210" s="11" t="s">
        <v>22</v>
      </c>
      <c r="C210" s="17">
        <v>121.78</v>
      </c>
      <c r="D210" s="17">
        <v>0</v>
      </c>
      <c r="E210" s="50">
        <f t="shared" si="21"/>
        <v>0</v>
      </c>
    </row>
    <row r="211" spans="1:5" s="4" customFormat="1" ht="13.5" customHeight="1" x14ac:dyDescent="0.2">
      <c r="A211" s="10">
        <v>3239</v>
      </c>
      <c r="B211" s="11" t="s">
        <v>32</v>
      </c>
      <c r="C211" s="17">
        <v>170</v>
      </c>
      <c r="D211" s="17">
        <v>500</v>
      </c>
      <c r="E211" s="50">
        <f t="shared" si="21"/>
        <v>294.11764705882354</v>
      </c>
    </row>
    <row r="212" spans="1:5" s="6" customFormat="1" ht="13.5" customHeight="1" x14ac:dyDescent="0.2">
      <c r="A212" s="31">
        <v>329</v>
      </c>
      <c r="B212" s="54" t="s">
        <v>44</v>
      </c>
      <c r="C212" s="32">
        <f>+C213+C214</f>
        <v>230</v>
      </c>
      <c r="D212" s="32">
        <f>+D213+D214</f>
        <v>0</v>
      </c>
      <c r="E212" s="48">
        <f t="shared" si="21"/>
        <v>0</v>
      </c>
    </row>
    <row r="213" spans="1:5" s="4" customFormat="1" ht="13.5" customHeight="1" x14ac:dyDescent="0.2">
      <c r="A213" s="10">
        <v>3293</v>
      </c>
      <c r="B213" s="11" t="s">
        <v>38</v>
      </c>
      <c r="C213" s="17">
        <v>230</v>
      </c>
      <c r="D213" s="17">
        <v>0</v>
      </c>
      <c r="E213" s="50">
        <f t="shared" si="21"/>
        <v>0</v>
      </c>
    </row>
    <row r="214" spans="1:5" s="4" customFormat="1" ht="13.5" customHeight="1" x14ac:dyDescent="0.2">
      <c r="A214" s="10">
        <v>3299</v>
      </c>
      <c r="B214" s="11" t="s">
        <v>44</v>
      </c>
      <c r="C214" s="17">
        <v>0</v>
      </c>
      <c r="D214" s="17">
        <v>0</v>
      </c>
      <c r="E214" s="50">
        <v>0</v>
      </c>
    </row>
    <row r="215" spans="1:5" s="6" customFormat="1" ht="13.5" customHeight="1" x14ac:dyDescent="0.2">
      <c r="A215" s="31">
        <v>42</v>
      </c>
      <c r="B215" s="70" t="s">
        <v>112</v>
      </c>
      <c r="C215" s="32">
        <f>C216+C219</f>
        <v>0</v>
      </c>
      <c r="D215" s="32">
        <f>D216+D219</f>
        <v>0</v>
      </c>
      <c r="E215" s="48">
        <v>0</v>
      </c>
    </row>
    <row r="216" spans="1:5" s="6" customFormat="1" ht="13.5" customHeight="1" x14ac:dyDescent="0.2">
      <c r="A216" s="31">
        <v>422</v>
      </c>
      <c r="B216" s="54" t="s">
        <v>107</v>
      </c>
      <c r="C216" s="32">
        <f>C217+C218</f>
        <v>0</v>
      </c>
      <c r="D216" s="32">
        <f>D217+D218</f>
        <v>0</v>
      </c>
      <c r="E216" s="48">
        <v>0</v>
      </c>
    </row>
    <row r="217" spans="1:5" s="4" customFormat="1" ht="13.5" customHeight="1" x14ac:dyDescent="0.2">
      <c r="A217" s="3" t="s">
        <v>65</v>
      </c>
      <c r="B217" s="11" t="s">
        <v>66</v>
      </c>
      <c r="C217" s="17">
        <v>0</v>
      </c>
      <c r="D217" s="17">
        <v>0</v>
      </c>
      <c r="E217" s="50">
        <v>0</v>
      </c>
    </row>
    <row r="218" spans="1:5" s="4" customFormat="1" ht="13.5" customHeight="1" x14ac:dyDescent="0.2">
      <c r="A218" s="10">
        <v>4227</v>
      </c>
      <c r="B218" s="11" t="s">
        <v>216</v>
      </c>
      <c r="C218" s="17">
        <v>0</v>
      </c>
      <c r="D218" s="17">
        <v>0</v>
      </c>
      <c r="E218" s="50">
        <v>0</v>
      </c>
    </row>
    <row r="219" spans="1:5" s="4" customFormat="1" ht="13.5" customHeight="1" x14ac:dyDescent="0.2">
      <c r="A219" s="31">
        <v>424</v>
      </c>
      <c r="B219" s="54" t="s">
        <v>108</v>
      </c>
      <c r="C219" s="32">
        <f>SUM(C220)</f>
        <v>0</v>
      </c>
      <c r="D219" s="32">
        <f>SUM(D220)</f>
        <v>0</v>
      </c>
      <c r="E219" s="48">
        <v>0</v>
      </c>
    </row>
    <row r="220" spans="1:5" s="4" customFormat="1" ht="13.5" customHeight="1" x14ac:dyDescent="0.2">
      <c r="A220" s="10">
        <v>4241</v>
      </c>
      <c r="B220" s="11" t="s">
        <v>68</v>
      </c>
      <c r="C220" s="17">
        <v>0</v>
      </c>
      <c r="D220" s="17">
        <v>0</v>
      </c>
      <c r="E220" s="50">
        <v>0</v>
      </c>
    </row>
    <row r="221" spans="1:5" s="4" customFormat="1" ht="13.5" customHeight="1" x14ac:dyDescent="0.2">
      <c r="A221" s="277" t="s">
        <v>251</v>
      </c>
      <c r="B221" s="278"/>
      <c r="C221" s="53">
        <f>C222+C225</f>
        <v>0</v>
      </c>
      <c r="D221" s="53">
        <f>D222+D225</f>
        <v>0</v>
      </c>
      <c r="E221" s="49"/>
    </row>
    <row r="222" spans="1:5" s="4" customFormat="1" ht="13.5" customHeight="1" x14ac:dyDescent="0.2">
      <c r="A222" s="31">
        <v>32</v>
      </c>
      <c r="B222" s="62" t="s">
        <v>56</v>
      </c>
      <c r="C222" s="32">
        <f>C223</f>
        <v>0</v>
      </c>
      <c r="D222" s="32">
        <f>D223</f>
        <v>0</v>
      </c>
      <c r="E222" s="48">
        <v>0</v>
      </c>
    </row>
    <row r="223" spans="1:5" s="4" customFormat="1" ht="13.5" customHeight="1" x14ac:dyDescent="0.2">
      <c r="A223" s="31">
        <v>323</v>
      </c>
      <c r="B223" s="54" t="s">
        <v>104</v>
      </c>
      <c r="C223" s="32">
        <v>0</v>
      </c>
      <c r="D223" s="32">
        <f>D224</f>
        <v>0</v>
      </c>
      <c r="E223" s="48">
        <v>0</v>
      </c>
    </row>
    <row r="224" spans="1:5" s="7" customFormat="1" ht="13.5" customHeight="1" x14ac:dyDescent="0.2">
      <c r="A224" s="3" t="s">
        <v>19</v>
      </c>
      <c r="B224" s="11" t="s">
        <v>20</v>
      </c>
      <c r="C224" s="17">
        <v>0</v>
      </c>
      <c r="D224" s="17">
        <v>0</v>
      </c>
      <c r="E224" s="50">
        <v>0</v>
      </c>
    </row>
    <row r="225" spans="1:5" s="34" customFormat="1" ht="13.5" customHeight="1" x14ac:dyDescent="0.2">
      <c r="A225" s="31">
        <v>42</v>
      </c>
      <c r="B225" s="72" t="s">
        <v>106</v>
      </c>
      <c r="C225" s="33">
        <f>C226</f>
        <v>0</v>
      </c>
      <c r="D225" s="33">
        <f>D226</f>
        <v>0</v>
      </c>
      <c r="E225" s="48">
        <v>0</v>
      </c>
    </row>
    <row r="226" spans="1:5" s="34" customFormat="1" ht="13.5" customHeight="1" x14ac:dyDescent="0.2">
      <c r="A226" s="31">
        <v>422</v>
      </c>
      <c r="B226" s="54" t="s">
        <v>107</v>
      </c>
      <c r="C226" s="33">
        <v>0</v>
      </c>
      <c r="D226" s="33">
        <f>SUM(D227:D228)</f>
        <v>0</v>
      </c>
      <c r="E226" s="48">
        <v>0</v>
      </c>
    </row>
    <row r="227" spans="1:5" s="7" customFormat="1" ht="13.5" customHeight="1" x14ac:dyDescent="0.2">
      <c r="A227" s="3" t="s">
        <v>65</v>
      </c>
      <c r="B227" s="11" t="s">
        <v>66</v>
      </c>
      <c r="C227" s="17">
        <v>0</v>
      </c>
      <c r="D227" s="17">
        <v>0</v>
      </c>
      <c r="E227" s="50">
        <v>0</v>
      </c>
    </row>
    <row r="228" spans="1:5" s="7" customFormat="1" ht="13.5" customHeight="1" x14ac:dyDescent="0.2">
      <c r="A228" s="37" t="s">
        <v>75</v>
      </c>
      <c r="B228" s="38" t="s">
        <v>76</v>
      </c>
      <c r="C228" s="39">
        <v>0</v>
      </c>
      <c r="D228" s="39">
        <v>0</v>
      </c>
      <c r="E228" s="50">
        <v>0</v>
      </c>
    </row>
    <row r="229" spans="1:5" x14ac:dyDescent="0.2">
      <c r="A229" s="294" t="s">
        <v>194</v>
      </c>
      <c r="B229" s="295"/>
      <c r="C229" s="30">
        <f t="shared" ref="C229:D230" si="22">C230</f>
        <v>46450</v>
      </c>
      <c r="D229" s="30">
        <f t="shared" si="22"/>
        <v>19290.009999999998</v>
      </c>
      <c r="E229" s="30">
        <f>+D229/C229*100</f>
        <v>41.528546824542516</v>
      </c>
    </row>
    <row r="230" spans="1:5" x14ac:dyDescent="0.2">
      <c r="A230" s="296" t="s">
        <v>243</v>
      </c>
      <c r="B230" s="297"/>
      <c r="C230" s="49">
        <f t="shared" si="22"/>
        <v>46450</v>
      </c>
      <c r="D230" s="49">
        <f t="shared" si="22"/>
        <v>19290.009999999998</v>
      </c>
      <c r="E230" s="49">
        <f>+D230/C230*100</f>
        <v>41.528546824542516</v>
      </c>
    </row>
    <row r="231" spans="1:5" x14ac:dyDescent="0.2">
      <c r="A231" s="42">
        <v>32</v>
      </c>
      <c r="B231" s="63" t="s">
        <v>56</v>
      </c>
      <c r="C231" s="48">
        <f>C232+C234</f>
        <v>46450</v>
      </c>
      <c r="D231" s="48">
        <f>D232+D234</f>
        <v>19290.009999999998</v>
      </c>
      <c r="E231" s="48">
        <f>+D231/C231*100</f>
        <v>41.528546824542516</v>
      </c>
    </row>
    <row r="232" spans="1:5" x14ac:dyDescent="0.2">
      <c r="A232" s="31">
        <v>321</v>
      </c>
      <c r="B232" s="62" t="s">
        <v>102</v>
      </c>
      <c r="C232" s="32">
        <f>C233</f>
        <v>0</v>
      </c>
      <c r="D232" s="32">
        <f>D233</f>
        <v>0</v>
      </c>
      <c r="E232" s="48">
        <v>0</v>
      </c>
    </row>
    <row r="233" spans="1:5" x14ac:dyDescent="0.2">
      <c r="A233" s="10">
        <v>3214</v>
      </c>
      <c r="B233" s="11" t="s">
        <v>8</v>
      </c>
      <c r="C233" s="17">
        <v>0</v>
      </c>
      <c r="D233" s="17">
        <v>0</v>
      </c>
      <c r="E233" s="50">
        <v>0</v>
      </c>
    </row>
    <row r="234" spans="1:5" x14ac:dyDescent="0.2">
      <c r="A234" s="31">
        <v>322</v>
      </c>
      <c r="B234" s="54" t="s">
        <v>103</v>
      </c>
      <c r="C234" s="33">
        <f>SUM(C235:C235)</f>
        <v>46450</v>
      </c>
      <c r="D234" s="33">
        <f>SUM(D235:D235)</f>
        <v>19290.009999999998</v>
      </c>
      <c r="E234" s="48">
        <f t="shared" ref="E234:E252" si="23">+D234/C234*100</f>
        <v>41.528546824542516</v>
      </c>
    </row>
    <row r="235" spans="1:5" x14ac:dyDescent="0.2">
      <c r="A235" s="10">
        <v>3222</v>
      </c>
      <c r="B235" s="11" t="s">
        <v>73</v>
      </c>
      <c r="C235" s="17">
        <v>46450</v>
      </c>
      <c r="D235" s="17">
        <v>19290.009999999998</v>
      </c>
      <c r="E235" s="50">
        <f t="shared" si="23"/>
        <v>41.528546824542516</v>
      </c>
    </row>
    <row r="236" spans="1:5" x14ac:dyDescent="0.2">
      <c r="A236" s="304" t="s">
        <v>185</v>
      </c>
      <c r="B236" s="305"/>
      <c r="C236" s="30">
        <f>C237</f>
        <v>2070.48</v>
      </c>
      <c r="D236" s="30">
        <f>D237</f>
        <v>917.27</v>
      </c>
      <c r="E236" s="30">
        <f t="shared" si="23"/>
        <v>44.302287392295504</v>
      </c>
    </row>
    <row r="237" spans="1:5" x14ac:dyDescent="0.2">
      <c r="A237" s="306" t="s">
        <v>246</v>
      </c>
      <c r="B237" s="307"/>
      <c r="C237" s="49">
        <f>C238</f>
        <v>2070.48</v>
      </c>
      <c r="D237" s="49">
        <f>D238</f>
        <v>917.27</v>
      </c>
      <c r="E237" s="49">
        <f t="shared" si="23"/>
        <v>44.302287392295504</v>
      </c>
    </row>
    <row r="238" spans="1:5" x14ac:dyDescent="0.2">
      <c r="A238" s="42">
        <v>32</v>
      </c>
      <c r="B238" s="63" t="s">
        <v>56</v>
      </c>
      <c r="C238" s="48">
        <f t="shared" ref="C238:D239" si="24">C239</f>
        <v>2070.48</v>
      </c>
      <c r="D238" s="48">
        <f t="shared" si="24"/>
        <v>917.27</v>
      </c>
      <c r="E238" s="48">
        <f t="shared" si="23"/>
        <v>44.302287392295504</v>
      </c>
    </row>
    <row r="239" spans="1:5" x14ac:dyDescent="0.2">
      <c r="A239" s="42">
        <v>322</v>
      </c>
      <c r="B239" s="63" t="s">
        <v>103</v>
      </c>
      <c r="C239" s="48">
        <f t="shared" si="24"/>
        <v>2070.48</v>
      </c>
      <c r="D239" s="48">
        <f t="shared" si="24"/>
        <v>917.27</v>
      </c>
      <c r="E239" s="48">
        <f t="shared" si="23"/>
        <v>44.302287392295504</v>
      </c>
    </row>
    <row r="240" spans="1:5" x14ac:dyDescent="0.2">
      <c r="A240" s="8">
        <v>3222</v>
      </c>
      <c r="B240" s="65" t="s">
        <v>73</v>
      </c>
      <c r="C240" s="50">
        <v>2070.48</v>
      </c>
      <c r="D240" s="50">
        <v>917.27</v>
      </c>
      <c r="E240" s="50">
        <f t="shared" si="23"/>
        <v>44.302287392295504</v>
      </c>
    </row>
    <row r="241" spans="1:5" x14ac:dyDescent="0.2">
      <c r="A241" s="294" t="s">
        <v>186</v>
      </c>
      <c r="B241" s="295"/>
      <c r="C241" s="30">
        <f t="shared" ref="C241:D244" si="25">C242</f>
        <v>80</v>
      </c>
      <c r="D241" s="30">
        <f t="shared" si="25"/>
        <v>0</v>
      </c>
      <c r="E241" s="30">
        <f t="shared" si="23"/>
        <v>0</v>
      </c>
    </row>
    <row r="242" spans="1:5" x14ac:dyDescent="0.2">
      <c r="A242" s="296" t="s">
        <v>246</v>
      </c>
      <c r="B242" s="297"/>
      <c r="C242" s="49">
        <f t="shared" si="25"/>
        <v>80</v>
      </c>
      <c r="D242" s="49">
        <f t="shared" si="25"/>
        <v>0</v>
      </c>
      <c r="E242" s="49">
        <f t="shared" si="23"/>
        <v>0</v>
      </c>
    </row>
    <row r="243" spans="1:5" x14ac:dyDescent="0.2">
      <c r="A243" s="42">
        <v>32</v>
      </c>
      <c r="B243" s="63" t="s">
        <v>56</v>
      </c>
      <c r="C243" s="48">
        <f t="shared" si="25"/>
        <v>80</v>
      </c>
      <c r="D243" s="48">
        <f t="shared" si="25"/>
        <v>0</v>
      </c>
      <c r="E243" s="48">
        <f t="shared" si="23"/>
        <v>0</v>
      </c>
    </row>
    <row r="244" spans="1:5" x14ac:dyDescent="0.2">
      <c r="A244" s="42">
        <v>322</v>
      </c>
      <c r="B244" s="63" t="s">
        <v>103</v>
      </c>
      <c r="C244" s="48">
        <f t="shared" si="25"/>
        <v>80</v>
      </c>
      <c r="D244" s="48">
        <f t="shared" si="25"/>
        <v>0</v>
      </c>
      <c r="E244" s="48">
        <f t="shared" si="23"/>
        <v>0</v>
      </c>
    </row>
    <row r="245" spans="1:5" x14ac:dyDescent="0.2">
      <c r="A245" s="8">
        <v>3222</v>
      </c>
      <c r="B245" s="65" t="s">
        <v>73</v>
      </c>
      <c r="C245" s="50">
        <v>80</v>
      </c>
      <c r="D245" s="50">
        <v>0</v>
      </c>
      <c r="E245" s="50">
        <f t="shared" si="23"/>
        <v>0</v>
      </c>
    </row>
    <row r="246" spans="1:5" ht="12.75" customHeight="1" x14ac:dyDescent="0.2">
      <c r="A246" s="304" t="s">
        <v>217</v>
      </c>
      <c r="B246" s="305"/>
      <c r="C246" s="30">
        <f>+C247+C259</f>
        <v>28134</v>
      </c>
      <c r="D246" s="30">
        <f>+D247+D259</f>
        <v>15023.66</v>
      </c>
      <c r="E246" s="30">
        <f t="shared" si="23"/>
        <v>53.400369659486749</v>
      </c>
    </row>
    <row r="247" spans="1:5" ht="12.75" customHeight="1" x14ac:dyDescent="0.2">
      <c r="A247" s="306" t="s">
        <v>245</v>
      </c>
      <c r="B247" s="307"/>
      <c r="C247" s="49">
        <f>+C248+C255</f>
        <v>3822</v>
      </c>
      <c r="D247" s="49">
        <f>+D248+D255</f>
        <v>600</v>
      </c>
      <c r="E247" s="49">
        <f t="shared" si="23"/>
        <v>15.698587127158556</v>
      </c>
    </row>
    <row r="248" spans="1:5" x14ac:dyDescent="0.2">
      <c r="A248" s="42">
        <v>31</v>
      </c>
      <c r="B248" s="63" t="s">
        <v>61</v>
      </c>
      <c r="C248" s="48">
        <f>+C249+C251+C253</f>
        <v>3470</v>
      </c>
      <c r="D248" s="48">
        <f>+D249+D251+D253</f>
        <v>600</v>
      </c>
      <c r="E248" s="48">
        <f t="shared" si="23"/>
        <v>17.291066282420751</v>
      </c>
    </row>
    <row r="249" spans="1:5" x14ac:dyDescent="0.2">
      <c r="A249" s="42">
        <v>311</v>
      </c>
      <c r="B249" s="63" t="s">
        <v>98</v>
      </c>
      <c r="C249" s="48">
        <f>SUM(C250)</f>
        <v>2070</v>
      </c>
      <c r="D249" s="48">
        <f>SUM(D250)</f>
        <v>0</v>
      </c>
      <c r="E249" s="48">
        <f t="shared" si="23"/>
        <v>0</v>
      </c>
    </row>
    <row r="250" spans="1:5" x14ac:dyDescent="0.2">
      <c r="A250" s="8">
        <v>3111</v>
      </c>
      <c r="B250" s="65" t="s">
        <v>99</v>
      </c>
      <c r="C250" s="50">
        <v>2070</v>
      </c>
      <c r="D250" s="50">
        <v>0</v>
      </c>
      <c r="E250" s="50">
        <f t="shared" si="23"/>
        <v>0</v>
      </c>
    </row>
    <row r="251" spans="1:5" x14ac:dyDescent="0.2">
      <c r="A251" s="42">
        <v>312</v>
      </c>
      <c r="B251" s="63" t="s">
        <v>72</v>
      </c>
      <c r="C251" s="48">
        <f>+C252</f>
        <v>1300</v>
      </c>
      <c r="D251" s="48">
        <f>+D252</f>
        <v>600</v>
      </c>
      <c r="E251" s="48">
        <f t="shared" si="23"/>
        <v>46.153846153846153</v>
      </c>
    </row>
    <row r="252" spans="1:5" x14ac:dyDescent="0.2">
      <c r="A252" s="8">
        <v>3121</v>
      </c>
      <c r="B252" s="65" t="s">
        <v>72</v>
      </c>
      <c r="C252" s="50">
        <v>1300</v>
      </c>
      <c r="D252" s="50">
        <v>600</v>
      </c>
      <c r="E252" s="50">
        <f t="shared" si="23"/>
        <v>46.153846153846153</v>
      </c>
    </row>
    <row r="253" spans="1:5" x14ac:dyDescent="0.2">
      <c r="A253" s="42">
        <v>313</v>
      </c>
      <c r="B253" s="63" t="s">
        <v>100</v>
      </c>
      <c r="C253" s="48">
        <f>SUM(C254)</f>
        <v>100</v>
      </c>
      <c r="D253" s="48">
        <f>SUM(D254)</f>
        <v>0</v>
      </c>
      <c r="E253" s="48">
        <v>0</v>
      </c>
    </row>
    <row r="254" spans="1:5" x14ac:dyDescent="0.2">
      <c r="A254" s="8">
        <v>3132</v>
      </c>
      <c r="B254" s="65" t="s">
        <v>101</v>
      </c>
      <c r="C254" s="50">
        <v>100</v>
      </c>
      <c r="D254" s="50">
        <v>0</v>
      </c>
      <c r="E254" s="50">
        <v>0</v>
      </c>
    </row>
    <row r="255" spans="1:5" x14ac:dyDescent="0.2">
      <c r="A255" s="42">
        <v>32</v>
      </c>
      <c r="B255" s="63" t="s">
        <v>132</v>
      </c>
      <c r="C255" s="48">
        <f>+C256</f>
        <v>352</v>
      </c>
      <c r="D255" s="48">
        <f>+D256</f>
        <v>0</v>
      </c>
      <c r="E255" s="48">
        <f t="shared" ref="E255:E268" si="26">+D255/C255*100</f>
        <v>0</v>
      </c>
    </row>
    <row r="256" spans="1:5" x14ac:dyDescent="0.2">
      <c r="A256" s="42">
        <v>321</v>
      </c>
      <c r="B256" s="63" t="s">
        <v>102</v>
      </c>
      <c r="C256" s="48">
        <f>+C257+C258</f>
        <v>352</v>
      </c>
      <c r="D256" s="48">
        <f>+D257+D258</f>
        <v>0</v>
      </c>
      <c r="E256" s="48">
        <f t="shared" si="26"/>
        <v>0</v>
      </c>
    </row>
    <row r="257" spans="1:5" x14ac:dyDescent="0.2">
      <c r="A257" s="8">
        <v>3212</v>
      </c>
      <c r="B257" s="65" t="s">
        <v>4</v>
      </c>
      <c r="C257" s="50">
        <v>200</v>
      </c>
      <c r="D257" s="50">
        <v>0</v>
      </c>
      <c r="E257" s="50">
        <f t="shared" si="26"/>
        <v>0</v>
      </c>
    </row>
    <row r="258" spans="1:5" x14ac:dyDescent="0.2">
      <c r="A258" s="242">
        <v>3236</v>
      </c>
      <c r="B258" s="241" t="s">
        <v>26</v>
      </c>
      <c r="C258" s="50">
        <v>152</v>
      </c>
      <c r="D258" s="50">
        <v>0</v>
      </c>
      <c r="E258" s="50">
        <f t="shared" si="26"/>
        <v>0</v>
      </c>
    </row>
    <row r="259" spans="1:5" ht="12.75" customHeight="1" x14ac:dyDescent="0.2">
      <c r="A259" s="296" t="s">
        <v>247</v>
      </c>
      <c r="B259" s="297"/>
      <c r="C259" s="49">
        <f>C260+C267</f>
        <v>24312</v>
      </c>
      <c r="D259" s="49">
        <f>D260+D267</f>
        <v>14423.66</v>
      </c>
      <c r="E259" s="49">
        <f t="shared" si="26"/>
        <v>59.327328068443563</v>
      </c>
    </row>
    <row r="260" spans="1:5" x14ac:dyDescent="0.2">
      <c r="A260" s="42">
        <v>31</v>
      </c>
      <c r="B260" s="63" t="s">
        <v>61</v>
      </c>
      <c r="C260" s="48">
        <f>C261+C263+C265</f>
        <v>23345.67</v>
      </c>
      <c r="D260" s="48">
        <f>D261+D263+D265</f>
        <v>13725.66</v>
      </c>
      <c r="E260" s="48">
        <f t="shared" si="26"/>
        <v>58.793172352731794</v>
      </c>
    </row>
    <row r="261" spans="1:5" x14ac:dyDescent="0.2">
      <c r="A261" s="42">
        <v>311</v>
      </c>
      <c r="B261" s="63" t="s">
        <v>98</v>
      </c>
      <c r="C261" s="48">
        <f>C262</f>
        <v>19618.5</v>
      </c>
      <c r="D261" s="48">
        <f>D262</f>
        <v>11610</v>
      </c>
      <c r="E261" s="48">
        <f t="shared" si="26"/>
        <v>59.178836302469605</v>
      </c>
    </row>
    <row r="262" spans="1:5" x14ac:dyDescent="0.2">
      <c r="A262" s="8">
        <v>3111</v>
      </c>
      <c r="B262" s="65" t="s">
        <v>99</v>
      </c>
      <c r="C262" s="50">
        <v>19618.5</v>
      </c>
      <c r="D262" s="50">
        <v>11610</v>
      </c>
      <c r="E262" s="50">
        <f t="shared" si="26"/>
        <v>59.178836302469605</v>
      </c>
    </row>
    <row r="263" spans="1:5" x14ac:dyDescent="0.2">
      <c r="A263" s="42">
        <v>312</v>
      </c>
      <c r="B263" s="63" t="s">
        <v>72</v>
      </c>
      <c r="C263" s="48">
        <f>C264</f>
        <v>200</v>
      </c>
      <c r="D263" s="48">
        <f>D264</f>
        <v>200</v>
      </c>
      <c r="E263" s="48">
        <f t="shared" si="26"/>
        <v>100</v>
      </c>
    </row>
    <row r="264" spans="1:5" x14ac:dyDescent="0.2">
      <c r="A264" s="8">
        <v>3121</v>
      </c>
      <c r="B264" s="65" t="s">
        <v>72</v>
      </c>
      <c r="C264" s="50">
        <v>200</v>
      </c>
      <c r="D264" s="50">
        <v>200</v>
      </c>
      <c r="E264" s="50">
        <f t="shared" si="26"/>
        <v>100</v>
      </c>
    </row>
    <row r="265" spans="1:5" x14ac:dyDescent="0.2">
      <c r="A265" s="42">
        <v>313</v>
      </c>
      <c r="B265" s="63" t="s">
        <v>100</v>
      </c>
      <c r="C265" s="48">
        <f>C266</f>
        <v>3527.17</v>
      </c>
      <c r="D265" s="48">
        <f>D266</f>
        <v>1915.66</v>
      </c>
      <c r="E265" s="48">
        <f t="shared" si="26"/>
        <v>54.311530206936439</v>
      </c>
    </row>
    <row r="266" spans="1:5" x14ac:dyDescent="0.2">
      <c r="A266" s="8">
        <v>3132</v>
      </c>
      <c r="B266" s="65" t="s">
        <v>101</v>
      </c>
      <c r="C266" s="50">
        <v>3527.17</v>
      </c>
      <c r="D266" s="50">
        <v>1915.66</v>
      </c>
      <c r="E266" s="50">
        <f t="shared" si="26"/>
        <v>54.311530206936439</v>
      </c>
    </row>
    <row r="267" spans="1:5" x14ac:dyDescent="0.2">
      <c r="A267" s="42">
        <v>32</v>
      </c>
      <c r="B267" s="63" t="s">
        <v>56</v>
      </c>
      <c r="C267" s="48">
        <f>C268</f>
        <v>966.33</v>
      </c>
      <c r="D267" s="48">
        <f>D268</f>
        <v>698</v>
      </c>
      <c r="E267" s="48">
        <f t="shared" si="26"/>
        <v>72.232053232332632</v>
      </c>
    </row>
    <row r="268" spans="1:5" x14ac:dyDescent="0.2">
      <c r="A268" s="42">
        <v>321</v>
      </c>
      <c r="B268" s="63" t="s">
        <v>102</v>
      </c>
      <c r="C268" s="48">
        <f>SUM(C269:C270)</f>
        <v>966.33</v>
      </c>
      <c r="D268" s="48">
        <f>SUM(D269:D270)</f>
        <v>698</v>
      </c>
      <c r="E268" s="48">
        <f t="shared" si="26"/>
        <v>72.232053232332632</v>
      </c>
    </row>
    <row r="269" spans="1:5" x14ac:dyDescent="0.2">
      <c r="A269" s="8">
        <v>3211</v>
      </c>
      <c r="B269" s="65" t="s">
        <v>2</v>
      </c>
      <c r="C269" s="50">
        <v>0</v>
      </c>
      <c r="D269" s="50">
        <v>0</v>
      </c>
      <c r="E269" s="48">
        <v>0</v>
      </c>
    </row>
    <row r="270" spans="1:5" x14ac:dyDescent="0.2">
      <c r="A270" s="3" t="s">
        <v>3</v>
      </c>
      <c r="B270" s="11" t="s">
        <v>4</v>
      </c>
      <c r="C270" s="17">
        <v>966.33</v>
      </c>
      <c r="D270" s="17">
        <v>698</v>
      </c>
      <c r="E270" s="50">
        <f>+D270/C270*100</f>
        <v>72.232053232332632</v>
      </c>
    </row>
    <row r="271" spans="1:5" x14ac:dyDescent="0.2">
      <c r="A271" s="242">
        <v>3236</v>
      </c>
      <c r="B271" s="241" t="s">
        <v>26</v>
      </c>
      <c r="C271" s="241">
        <v>0</v>
      </c>
      <c r="D271" s="243">
        <v>0</v>
      </c>
      <c r="E271" s="50">
        <v>0</v>
      </c>
    </row>
  </sheetData>
  <mergeCells count="31">
    <mergeCell ref="A221:B221"/>
    <mergeCell ref="A229:B229"/>
    <mergeCell ref="A259:B259"/>
    <mergeCell ref="A236:B236"/>
    <mergeCell ref="A237:B237"/>
    <mergeCell ref="A241:B241"/>
    <mergeCell ref="A242:B242"/>
    <mergeCell ref="A246:B246"/>
    <mergeCell ref="A247:B247"/>
    <mergeCell ref="A230:B230"/>
    <mergeCell ref="A17:B17"/>
    <mergeCell ref="A32:B32"/>
    <mergeCell ref="A33:B33"/>
    <mergeCell ref="A73:B73"/>
    <mergeCell ref="A74:B74"/>
    <mergeCell ref="A133:B133"/>
    <mergeCell ref="A180:B180"/>
    <mergeCell ref="A200:B200"/>
    <mergeCell ref="A10:B10"/>
    <mergeCell ref="A1:E1"/>
    <mergeCell ref="A2:E2"/>
    <mergeCell ref="A4:E4"/>
    <mergeCell ref="A5:E5"/>
    <mergeCell ref="A6:E6"/>
    <mergeCell ref="A110:B110"/>
    <mergeCell ref="A11:B11"/>
    <mergeCell ref="A12:B12"/>
    <mergeCell ref="A13:B13"/>
    <mergeCell ref="A14:B14"/>
    <mergeCell ref="A15:B15"/>
    <mergeCell ref="A16:B16"/>
  </mergeCells>
  <pageMargins left="0.59055118110236227" right="0" top="0.74803149606299213" bottom="0.74803149606299213" header="0.31496062992125984" footer="0.31496062992125984"/>
  <pageSetup paperSize="9" scale="90" orientation="portrait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8"/>
  <sheetViews>
    <sheetView tabSelected="1" zoomScale="140" zoomScaleNormal="140" workbookViewId="0">
      <selection activeCell="D32" sqref="D32"/>
    </sheetView>
  </sheetViews>
  <sheetFormatPr defaultColWidth="9.140625" defaultRowHeight="12.75" x14ac:dyDescent="0.2"/>
  <cols>
    <col min="1" max="1" width="6.140625" style="18" customWidth="1"/>
    <col min="2" max="2" width="0.85546875" style="18" customWidth="1"/>
    <col min="3" max="3" width="38.28515625" style="18" customWidth="1"/>
    <col min="4" max="4" width="12.5703125" style="18" customWidth="1"/>
    <col min="5" max="5" width="14.140625" style="18" customWidth="1"/>
    <col min="6" max="6" width="10.85546875" style="152" customWidth="1"/>
    <col min="7" max="16384" width="9.140625" style="18"/>
  </cols>
  <sheetData>
    <row r="1" spans="1:7" ht="13.35" customHeight="1" x14ac:dyDescent="0.2">
      <c r="A1" s="19" t="s">
        <v>88</v>
      </c>
      <c r="B1" s="19"/>
      <c r="C1" s="19"/>
      <c r="D1" s="19"/>
      <c r="E1" s="19"/>
      <c r="F1" s="19"/>
    </row>
    <row r="2" spans="1:7" ht="13.35" customHeight="1" x14ac:dyDescent="0.2">
      <c r="A2" s="251" t="s">
        <v>221</v>
      </c>
      <c r="B2" s="252"/>
      <c r="C2" s="252"/>
      <c r="D2" s="252"/>
      <c r="E2" s="252"/>
      <c r="F2" s="252"/>
      <c r="G2" s="252"/>
    </row>
    <row r="3" spans="1:7" ht="13.35" customHeight="1" x14ac:dyDescent="0.2">
      <c r="A3" s="253" t="s">
        <v>222</v>
      </c>
      <c r="B3" s="253"/>
      <c r="C3" s="253"/>
      <c r="D3" s="253"/>
      <c r="E3" s="253"/>
      <c r="F3" s="216"/>
      <c r="G3" s="216"/>
    </row>
    <row r="4" spans="1:7" ht="13.35" customHeight="1" x14ac:dyDescent="0.2">
      <c r="A4" s="251" t="s">
        <v>223</v>
      </c>
      <c r="B4" s="252"/>
      <c r="C4" s="252"/>
      <c r="D4" s="252"/>
      <c r="E4" s="252"/>
      <c r="F4" s="252"/>
      <c r="G4" s="252"/>
    </row>
    <row r="5" spans="1:7" ht="13.35" customHeight="1" x14ac:dyDescent="0.2">
      <c r="A5" s="157"/>
      <c r="B5" s="157"/>
      <c r="C5" s="157"/>
    </row>
    <row r="6" spans="1:7" ht="13.35" customHeight="1" x14ac:dyDescent="0.2"/>
    <row r="7" spans="1:7" ht="13.35" customHeight="1" x14ac:dyDescent="0.2">
      <c r="A7" s="258" t="s">
        <v>166</v>
      </c>
      <c r="B7" s="258"/>
      <c r="C7" s="258"/>
      <c r="D7" s="258"/>
      <c r="E7" s="258"/>
      <c r="F7" s="258"/>
    </row>
    <row r="8" spans="1:7" ht="13.35" customHeight="1" x14ac:dyDescent="0.2"/>
    <row r="9" spans="1:7" ht="7.15" customHeight="1" x14ac:dyDescent="0.2"/>
    <row r="10" spans="1:7" s="40" customFormat="1" ht="30.75" customHeight="1" x14ac:dyDescent="0.2">
      <c r="A10" s="318" t="s">
        <v>97</v>
      </c>
      <c r="B10" s="319"/>
      <c r="C10" s="59" t="s">
        <v>0</v>
      </c>
      <c r="D10" s="58" t="s">
        <v>229</v>
      </c>
      <c r="E10" s="58" t="s">
        <v>239</v>
      </c>
      <c r="F10" s="153" t="s">
        <v>87</v>
      </c>
    </row>
    <row r="11" spans="1:7" s="6" customFormat="1" ht="9" customHeight="1" x14ac:dyDescent="0.2">
      <c r="A11" s="214"/>
      <c r="B11" s="215"/>
      <c r="C11" s="60">
        <v>1</v>
      </c>
      <c r="D11" s="60">
        <v>2</v>
      </c>
      <c r="E11" s="60">
        <v>3</v>
      </c>
      <c r="F11" s="154" t="s">
        <v>179</v>
      </c>
    </row>
    <row r="12" spans="1:7" s="2" customFormat="1" ht="12.75" customHeight="1" x14ac:dyDescent="0.2">
      <c r="A12" s="324" t="s">
        <v>126</v>
      </c>
      <c r="B12" s="325"/>
      <c r="C12" s="326"/>
      <c r="D12" s="112">
        <f>D13+D18+D23+D27+D39+D44+D48+D61</f>
        <v>1010486.49</v>
      </c>
      <c r="E12" s="112">
        <f>E13+E18+E23+E27+E39+E44+E48+E56</f>
        <v>491305.56</v>
      </c>
      <c r="F12" s="112">
        <f>+E12/D12*100</f>
        <v>48.620695562194008</v>
      </c>
    </row>
    <row r="13" spans="1:7" s="6" customFormat="1" ht="12.75" customHeight="1" x14ac:dyDescent="0.2">
      <c r="A13" s="308" t="s">
        <v>253</v>
      </c>
      <c r="B13" s="309"/>
      <c r="C13" s="309"/>
      <c r="D13" s="106">
        <f t="shared" ref="D13:E13" si="0">D14</f>
        <v>36452.53</v>
      </c>
      <c r="E13" s="106">
        <f t="shared" si="0"/>
        <v>22988.99</v>
      </c>
      <c r="F13" s="106">
        <f>+E13/D13*100</f>
        <v>63.065554023273563</v>
      </c>
    </row>
    <row r="14" spans="1:7" s="6" customFormat="1" ht="12.75" customHeight="1" x14ac:dyDescent="0.2">
      <c r="A14" s="42">
        <v>67</v>
      </c>
      <c r="B14" s="43" t="s">
        <v>77</v>
      </c>
      <c r="C14" s="43"/>
      <c r="D14" s="41">
        <f t="shared" ref="D14:E14" si="1">D15</f>
        <v>36452.53</v>
      </c>
      <c r="E14" s="41">
        <f t="shared" si="1"/>
        <v>22988.99</v>
      </c>
      <c r="F14" s="41">
        <f>+E14/D14*100</f>
        <v>63.065554023273563</v>
      </c>
    </row>
    <row r="15" spans="1:7" s="6" customFormat="1" ht="24.75" customHeight="1" x14ac:dyDescent="0.2">
      <c r="A15" s="107">
        <v>671</v>
      </c>
      <c r="B15" s="333" t="s">
        <v>122</v>
      </c>
      <c r="C15" s="334"/>
      <c r="D15" s="108">
        <f>D16+D17</f>
        <v>36452.53</v>
      </c>
      <c r="E15" s="108">
        <f>E16+E17</f>
        <v>22988.99</v>
      </c>
      <c r="F15" s="41">
        <f>+E15/D15*100</f>
        <v>63.065554023273563</v>
      </c>
    </row>
    <row r="16" spans="1:7" s="4" customFormat="1" ht="12.75" customHeight="1" x14ac:dyDescent="0.2">
      <c r="A16" s="8">
        <v>6711</v>
      </c>
      <c r="B16" s="9" t="s">
        <v>78</v>
      </c>
      <c r="C16" s="9"/>
      <c r="D16" s="44">
        <v>36452.53</v>
      </c>
      <c r="E16" s="44">
        <v>22988.99</v>
      </c>
      <c r="F16" s="41">
        <f>+E16/D16*100</f>
        <v>63.065554023273563</v>
      </c>
    </row>
    <row r="17" spans="1:6" s="4" customFormat="1" ht="12.75" customHeight="1" x14ac:dyDescent="0.2">
      <c r="A17" s="217">
        <v>6711</v>
      </c>
      <c r="B17" s="9" t="s">
        <v>78</v>
      </c>
      <c r="C17" s="229"/>
      <c r="D17" s="44"/>
      <c r="E17" s="44"/>
      <c r="F17" s="44">
        <v>0</v>
      </c>
    </row>
    <row r="18" spans="1:6" s="6" customFormat="1" ht="12.75" customHeight="1" x14ac:dyDescent="0.2">
      <c r="A18" s="308" t="s">
        <v>252</v>
      </c>
      <c r="B18" s="309"/>
      <c r="C18" s="309"/>
      <c r="D18" s="106">
        <f t="shared" ref="D18:E18" si="2">D19</f>
        <v>3000</v>
      </c>
      <c r="E18" s="106">
        <f t="shared" si="2"/>
        <v>2723</v>
      </c>
      <c r="F18" s="106">
        <f t="shared" ref="F18:F33" si="3">+E18/D18*100</f>
        <v>90.766666666666666</v>
      </c>
    </row>
    <row r="19" spans="1:6" s="6" customFormat="1" ht="12.75" customHeight="1" x14ac:dyDescent="0.2">
      <c r="A19" s="31">
        <v>66</v>
      </c>
      <c r="B19" s="45" t="s">
        <v>79</v>
      </c>
      <c r="C19" s="45"/>
      <c r="D19" s="41">
        <f t="shared" ref="D19:E19" si="4">D20</f>
        <v>3000</v>
      </c>
      <c r="E19" s="41">
        <f t="shared" si="4"/>
        <v>2723</v>
      </c>
      <c r="F19" s="41">
        <f t="shared" si="3"/>
        <v>90.766666666666666</v>
      </c>
    </row>
    <row r="20" spans="1:6" s="6" customFormat="1" ht="12.75" customHeight="1" x14ac:dyDescent="0.2">
      <c r="A20" s="31">
        <v>661</v>
      </c>
      <c r="B20" s="45" t="s">
        <v>139</v>
      </c>
      <c r="C20" s="45"/>
      <c r="D20" s="41">
        <f>SUM(D21:D22)</f>
        <v>3000</v>
      </c>
      <c r="E20" s="41">
        <f>SUM(E21:E22)</f>
        <v>2723</v>
      </c>
      <c r="F20" s="41">
        <f t="shared" si="3"/>
        <v>90.766666666666666</v>
      </c>
    </row>
    <row r="21" spans="1:6" s="4" customFormat="1" ht="12.75" customHeight="1" x14ac:dyDescent="0.2">
      <c r="A21" s="10">
        <v>6614</v>
      </c>
      <c r="B21" s="316" t="s">
        <v>187</v>
      </c>
      <c r="C21" s="317"/>
      <c r="D21" s="44">
        <v>100</v>
      </c>
      <c r="E21" s="44">
        <v>0</v>
      </c>
      <c r="F21" s="44">
        <f t="shared" si="3"/>
        <v>0</v>
      </c>
    </row>
    <row r="22" spans="1:6" s="4" customFormat="1" ht="12.75" customHeight="1" x14ac:dyDescent="0.2">
      <c r="A22" s="3" t="s">
        <v>49</v>
      </c>
      <c r="B22" s="316" t="s">
        <v>138</v>
      </c>
      <c r="C22" s="317"/>
      <c r="D22" s="44">
        <v>2900</v>
      </c>
      <c r="E22" s="44">
        <v>2723</v>
      </c>
      <c r="F22" s="44">
        <f t="shared" si="3"/>
        <v>93.896551724137936</v>
      </c>
    </row>
    <row r="23" spans="1:6" s="6" customFormat="1" ht="12.75" customHeight="1" x14ac:dyDescent="0.2">
      <c r="A23" s="308" t="s">
        <v>254</v>
      </c>
      <c r="B23" s="309"/>
      <c r="C23" s="309"/>
      <c r="D23" s="106">
        <f t="shared" ref="D23:E23" si="5">D24</f>
        <v>5782</v>
      </c>
      <c r="E23" s="106">
        <f t="shared" si="5"/>
        <v>57.21</v>
      </c>
      <c r="F23" s="106">
        <f t="shared" si="3"/>
        <v>0.98945001729505366</v>
      </c>
    </row>
    <row r="24" spans="1:6" s="6" customFormat="1" ht="24.75" customHeight="1" x14ac:dyDescent="0.2">
      <c r="A24" s="46">
        <v>65</v>
      </c>
      <c r="B24" s="310" t="s">
        <v>80</v>
      </c>
      <c r="C24" s="311"/>
      <c r="D24" s="108">
        <f t="shared" ref="D24:E24" si="6">D25</f>
        <v>5782</v>
      </c>
      <c r="E24" s="108">
        <f t="shared" si="6"/>
        <v>57.21</v>
      </c>
      <c r="F24" s="41">
        <f t="shared" si="3"/>
        <v>0.98945001729505366</v>
      </c>
    </row>
    <row r="25" spans="1:6" s="6" customFormat="1" ht="12.75" customHeight="1" x14ac:dyDescent="0.2">
      <c r="A25" s="46">
        <v>652</v>
      </c>
      <c r="B25" s="337" t="s">
        <v>140</v>
      </c>
      <c r="C25" s="338"/>
      <c r="D25" s="108">
        <f>D26</f>
        <v>5782</v>
      </c>
      <c r="E25" s="108">
        <f>E26</f>
        <v>57.21</v>
      </c>
      <c r="F25" s="41">
        <f t="shared" si="3"/>
        <v>0.98945001729505366</v>
      </c>
    </row>
    <row r="26" spans="1:6" s="4" customFormat="1" ht="12.75" customHeight="1" x14ac:dyDescent="0.2">
      <c r="A26" s="3" t="s">
        <v>50</v>
      </c>
      <c r="B26" s="316" t="s">
        <v>51</v>
      </c>
      <c r="C26" s="317"/>
      <c r="D26" s="44">
        <v>5782</v>
      </c>
      <c r="E26" s="44">
        <v>57.21</v>
      </c>
      <c r="F26" s="44">
        <f t="shared" si="3"/>
        <v>0.98945001729505366</v>
      </c>
    </row>
    <row r="27" spans="1:6" s="6" customFormat="1" ht="12.75" customHeight="1" x14ac:dyDescent="0.2">
      <c r="A27" s="308" t="s">
        <v>255</v>
      </c>
      <c r="B27" s="309"/>
      <c r="C27" s="309"/>
      <c r="D27" s="106">
        <f>D28</f>
        <v>1001629.11</v>
      </c>
      <c r="E27" s="106">
        <f>E28</f>
        <v>447005.43</v>
      </c>
      <c r="F27" s="106">
        <f t="shared" si="3"/>
        <v>44.627839340651747</v>
      </c>
    </row>
    <row r="28" spans="1:6" s="6" customFormat="1" ht="24.75" customHeight="1" x14ac:dyDescent="0.2">
      <c r="A28" s="46">
        <v>63</v>
      </c>
      <c r="B28" s="310" t="s">
        <v>81</v>
      </c>
      <c r="C28" s="311"/>
      <c r="D28" s="108">
        <f>D29+D31+D37+D35</f>
        <v>1001629.11</v>
      </c>
      <c r="E28" s="108">
        <f>E29+E31+E37+E35</f>
        <v>447005.43</v>
      </c>
      <c r="F28" s="41">
        <f t="shared" si="3"/>
        <v>44.627839340651747</v>
      </c>
    </row>
    <row r="29" spans="1:6" s="6" customFormat="1" ht="12.75" customHeight="1" x14ac:dyDescent="0.2">
      <c r="A29" s="31">
        <v>634</v>
      </c>
      <c r="B29" s="329" t="s">
        <v>174</v>
      </c>
      <c r="C29" s="330"/>
      <c r="D29" s="41">
        <f>D30</f>
        <v>0</v>
      </c>
      <c r="E29" s="41">
        <f>E30</f>
        <v>0</v>
      </c>
      <c r="F29" s="41">
        <v>0</v>
      </c>
    </row>
    <row r="30" spans="1:6" s="4" customFormat="1" ht="12.75" customHeight="1" x14ac:dyDescent="0.2">
      <c r="A30" s="10">
        <v>6341</v>
      </c>
      <c r="B30" s="320" t="s">
        <v>224</v>
      </c>
      <c r="C30" s="321"/>
      <c r="D30" s="44">
        <v>0</v>
      </c>
      <c r="E30" s="44">
        <v>0</v>
      </c>
      <c r="F30" s="44">
        <v>0</v>
      </c>
    </row>
    <row r="31" spans="1:6" s="6" customFormat="1" ht="24.75" customHeight="1" x14ac:dyDescent="0.2">
      <c r="A31" s="46">
        <v>636</v>
      </c>
      <c r="B31" s="310" t="s">
        <v>115</v>
      </c>
      <c r="C31" s="311"/>
      <c r="D31" s="108">
        <f>SUM(D32:D34)</f>
        <v>1001629.11</v>
      </c>
      <c r="E31" s="108">
        <f>SUM(E32:E34)</f>
        <v>447005.43</v>
      </c>
      <c r="F31" s="41">
        <f t="shared" si="3"/>
        <v>44.627839340651747</v>
      </c>
    </row>
    <row r="32" spans="1:6" s="40" customFormat="1" ht="24.75" customHeight="1" x14ac:dyDescent="0.2">
      <c r="A32" s="109" t="s">
        <v>52</v>
      </c>
      <c r="B32" s="312" t="s">
        <v>141</v>
      </c>
      <c r="C32" s="313"/>
      <c r="D32" s="110">
        <v>6300</v>
      </c>
      <c r="E32" s="110">
        <v>28078.5</v>
      </c>
      <c r="F32" s="44">
        <f t="shared" si="3"/>
        <v>445.6904761904762</v>
      </c>
    </row>
    <row r="33" spans="1:6" s="40" customFormat="1" ht="12.75" customHeight="1" x14ac:dyDescent="0.2">
      <c r="A33" s="109" t="s">
        <v>52</v>
      </c>
      <c r="B33" s="312" t="s">
        <v>169</v>
      </c>
      <c r="C33" s="313"/>
      <c r="D33" s="110">
        <v>995329.11</v>
      </c>
      <c r="E33" s="110">
        <v>418926.93</v>
      </c>
      <c r="F33" s="44">
        <f t="shared" si="3"/>
        <v>42.089287431772185</v>
      </c>
    </row>
    <row r="34" spans="1:6" s="4" customFormat="1" ht="24.75" customHeight="1" x14ac:dyDescent="0.2">
      <c r="A34" s="36">
        <v>6362</v>
      </c>
      <c r="B34" s="312" t="s">
        <v>53</v>
      </c>
      <c r="C34" s="313"/>
      <c r="D34" s="110">
        <v>0</v>
      </c>
      <c r="E34" s="110">
        <v>0</v>
      </c>
      <c r="F34" s="44">
        <v>0</v>
      </c>
    </row>
    <row r="35" spans="1:6" s="6" customFormat="1" ht="12.75" customHeight="1" x14ac:dyDescent="0.2">
      <c r="A35" s="46">
        <v>638</v>
      </c>
      <c r="B35" s="331" t="s">
        <v>155</v>
      </c>
      <c r="C35" s="332"/>
      <c r="D35" s="108">
        <f>D36</f>
        <v>0</v>
      </c>
      <c r="E35" s="108">
        <f>E36</f>
        <v>0</v>
      </c>
      <c r="F35" s="41">
        <v>0</v>
      </c>
    </row>
    <row r="36" spans="1:6" s="4" customFormat="1" ht="24.75" customHeight="1" x14ac:dyDescent="0.2">
      <c r="A36" s="36">
        <v>6381</v>
      </c>
      <c r="B36" s="312" t="s">
        <v>156</v>
      </c>
      <c r="C36" s="313"/>
      <c r="D36" s="110">
        <v>0</v>
      </c>
      <c r="E36" s="110">
        <v>0</v>
      </c>
      <c r="F36" s="44">
        <v>0</v>
      </c>
    </row>
    <row r="37" spans="1:6" s="6" customFormat="1" ht="30" customHeight="1" x14ac:dyDescent="0.2">
      <c r="A37" s="46">
        <v>639</v>
      </c>
      <c r="B37" s="310" t="s">
        <v>116</v>
      </c>
      <c r="C37" s="311"/>
      <c r="D37" s="108">
        <f>D38</f>
        <v>0</v>
      </c>
      <c r="E37" s="108">
        <f>E38</f>
        <v>0</v>
      </c>
      <c r="F37" s="41">
        <v>0</v>
      </c>
    </row>
    <row r="38" spans="1:6" s="40" customFormat="1" ht="24.75" customHeight="1" x14ac:dyDescent="0.2">
      <c r="A38" s="36">
        <v>6393</v>
      </c>
      <c r="B38" s="312" t="s">
        <v>142</v>
      </c>
      <c r="C38" s="313"/>
      <c r="D38" s="110">
        <v>0</v>
      </c>
      <c r="E38" s="110">
        <v>0</v>
      </c>
      <c r="F38" s="44">
        <v>0</v>
      </c>
    </row>
    <row r="39" spans="1:6" s="6" customFormat="1" ht="12.75" customHeight="1" x14ac:dyDescent="0.2">
      <c r="A39" s="308" t="s">
        <v>256</v>
      </c>
      <c r="B39" s="309"/>
      <c r="C39" s="309"/>
      <c r="D39" s="106">
        <f t="shared" ref="D39:E39" si="7">D40</f>
        <v>1438.37</v>
      </c>
      <c r="E39" s="106">
        <f t="shared" si="7"/>
        <v>540</v>
      </c>
      <c r="F39" s="106">
        <f>+E39/D39*100</f>
        <v>37.54249601980019</v>
      </c>
    </row>
    <row r="40" spans="1:6" s="6" customFormat="1" ht="12.75" customHeight="1" x14ac:dyDescent="0.2">
      <c r="A40" s="31">
        <v>66</v>
      </c>
      <c r="B40" s="329" t="s">
        <v>82</v>
      </c>
      <c r="C40" s="330"/>
      <c r="D40" s="41">
        <f t="shared" ref="D40:E40" si="8">D41</f>
        <v>1438.37</v>
      </c>
      <c r="E40" s="41">
        <f t="shared" si="8"/>
        <v>540</v>
      </c>
      <c r="F40" s="41">
        <f>+E40/D40*100</f>
        <v>37.54249601980019</v>
      </c>
    </row>
    <row r="41" spans="1:6" s="111" customFormat="1" ht="24.75" customHeight="1" x14ac:dyDescent="0.2">
      <c r="A41" s="46">
        <v>663</v>
      </c>
      <c r="B41" s="310" t="s">
        <v>143</v>
      </c>
      <c r="C41" s="311"/>
      <c r="D41" s="108">
        <f>SUM(D42:D43)</f>
        <v>1438.37</v>
      </c>
      <c r="E41" s="108">
        <f>SUM(E42:E43)</f>
        <v>540</v>
      </c>
      <c r="F41" s="41">
        <f>+E41/D41*100</f>
        <v>37.54249601980019</v>
      </c>
    </row>
    <row r="42" spans="1:6" s="4" customFormat="1" ht="12.75" customHeight="1" x14ac:dyDescent="0.2">
      <c r="A42" s="10" t="s">
        <v>54</v>
      </c>
      <c r="B42" s="316" t="s">
        <v>55</v>
      </c>
      <c r="C42" s="317"/>
      <c r="D42" s="44">
        <v>1438.37</v>
      </c>
      <c r="E42" s="44">
        <v>540</v>
      </c>
      <c r="F42" s="44">
        <f>+E42/D42*100</f>
        <v>37.54249601980019</v>
      </c>
    </row>
    <row r="43" spans="1:6" s="4" customFormat="1" ht="12.75" customHeight="1" x14ac:dyDescent="0.2">
      <c r="A43" s="10">
        <v>6632</v>
      </c>
      <c r="B43" s="316" t="s">
        <v>86</v>
      </c>
      <c r="C43" s="317"/>
      <c r="D43" s="44">
        <v>0</v>
      </c>
      <c r="E43" s="44">
        <v>0</v>
      </c>
      <c r="F43" s="44">
        <v>0</v>
      </c>
    </row>
    <row r="44" spans="1:6" s="6" customFormat="1" ht="12.75" customHeight="1" x14ac:dyDescent="0.2">
      <c r="A44" s="308" t="s">
        <v>245</v>
      </c>
      <c r="B44" s="309"/>
      <c r="C44" s="309"/>
      <c r="D44" s="106">
        <f t="shared" ref="D44:E44" si="9">D45</f>
        <v>3822</v>
      </c>
      <c r="E44" s="106">
        <f t="shared" si="9"/>
        <v>600</v>
      </c>
      <c r="F44" s="106"/>
    </row>
    <row r="45" spans="1:6" s="6" customFormat="1" ht="12.75" customHeight="1" x14ac:dyDescent="0.2">
      <c r="A45" s="42">
        <v>67</v>
      </c>
      <c r="B45" s="43" t="s">
        <v>77</v>
      </c>
      <c r="C45" s="43"/>
      <c r="D45" s="41">
        <f t="shared" ref="D45:E45" si="10">D46</f>
        <v>3822</v>
      </c>
      <c r="E45" s="41">
        <f t="shared" si="10"/>
        <v>600</v>
      </c>
      <c r="F45" s="41">
        <v>0</v>
      </c>
    </row>
    <row r="46" spans="1:6" s="6" customFormat="1" ht="23.25" customHeight="1" x14ac:dyDescent="0.2">
      <c r="A46" s="107">
        <v>671</v>
      </c>
      <c r="B46" s="333" t="s">
        <v>122</v>
      </c>
      <c r="C46" s="334"/>
      <c r="D46" s="41">
        <f>D47</f>
        <v>3822</v>
      </c>
      <c r="E46" s="41">
        <f>E47</f>
        <v>600</v>
      </c>
      <c r="F46" s="41">
        <v>0</v>
      </c>
    </row>
    <row r="47" spans="1:6" s="4" customFormat="1" ht="20.25" customHeight="1" x14ac:dyDescent="0.2">
      <c r="A47" s="249">
        <v>6711</v>
      </c>
      <c r="B47" s="9" t="s">
        <v>78</v>
      </c>
      <c r="C47" s="9"/>
      <c r="D47" s="47">
        <v>3822</v>
      </c>
      <c r="E47" s="47">
        <v>600</v>
      </c>
      <c r="F47" s="44">
        <v>0</v>
      </c>
    </row>
    <row r="48" spans="1:6" s="4" customFormat="1" ht="12.75" customHeight="1" x14ac:dyDescent="0.2">
      <c r="A48" s="296" t="s">
        <v>257</v>
      </c>
      <c r="B48" s="297"/>
      <c r="C48" s="297"/>
      <c r="D48" s="49">
        <f>D49+D52</f>
        <v>26462.48</v>
      </c>
      <c r="E48" s="49">
        <f>E49+E52</f>
        <v>15340.93</v>
      </c>
      <c r="F48" s="106">
        <f>+E48/D48*100</f>
        <v>57.972382029197568</v>
      </c>
    </row>
    <row r="49" spans="1:6" s="4" customFormat="1" ht="24.75" customHeight="1" x14ac:dyDescent="0.2">
      <c r="A49" s="46">
        <v>63</v>
      </c>
      <c r="B49" s="310" t="s">
        <v>81</v>
      </c>
      <c r="C49" s="311"/>
      <c r="D49" s="108">
        <f t="shared" ref="D49:E49" si="11">D50</f>
        <v>24312</v>
      </c>
      <c r="E49" s="108">
        <f t="shared" si="11"/>
        <v>14423.66</v>
      </c>
      <c r="F49" s="41">
        <f>+E49/D49*100</f>
        <v>59.327328068443563</v>
      </c>
    </row>
    <row r="50" spans="1:6" s="4" customFormat="1" ht="25.5" customHeight="1" x14ac:dyDescent="0.2">
      <c r="A50" s="46">
        <v>639</v>
      </c>
      <c r="B50" s="310" t="s">
        <v>116</v>
      </c>
      <c r="C50" s="311"/>
      <c r="D50" s="108">
        <f>D51</f>
        <v>24312</v>
      </c>
      <c r="E50" s="108">
        <f>E51</f>
        <v>14423.66</v>
      </c>
      <c r="F50" s="41">
        <f>+E50/D50*100</f>
        <v>59.327328068443563</v>
      </c>
    </row>
    <row r="51" spans="1:6" s="4" customFormat="1" ht="24.75" customHeight="1" x14ac:dyDescent="0.2">
      <c r="A51" s="36">
        <v>6393</v>
      </c>
      <c r="B51" s="312" t="s">
        <v>142</v>
      </c>
      <c r="C51" s="313"/>
      <c r="D51" s="110">
        <v>24312</v>
      </c>
      <c r="E51" s="110">
        <v>14423.66</v>
      </c>
      <c r="F51" s="41">
        <f>+E51/D51*100</f>
        <v>59.327328068443563</v>
      </c>
    </row>
    <row r="52" spans="1:6" s="4" customFormat="1" ht="15.75" customHeight="1" x14ac:dyDescent="0.2">
      <c r="A52" s="42">
        <v>67</v>
      </c>
      <c r="B52" s="43" t="s">
        <v>77</v>
      </c>
      <c r="C52" s="43"/>
      <c r="D52" s="41">
        <f t="shared" ref="D52:E52" si="12">D53</f>
        <v>2150.48</v>
      </c>
      <c r="E52" s="41">
        <f t="shared" si="12"/>
        <v>917.27</v>
      </c>
      <c r="F52" s="41">
        <v>0</v>
      </c>
    </row>
    <row r="53" spans="1:6" s="4" customFormat="1" ht="22.5" customHeight="1" x14ac:dyDescent="0.2">
      <c r="A53" s="107">
        <v>671</v>
      </c>
      <c r="B53" s="333" t="s">
        <v>122</v>
      </c>
      <c r="C53" s="334"/>
      <c r="D53" s="108">
        <f t="shared" ref="D53:E53" si="13">+D54+D55</f>
        <v>2150.48</v>
      </c>
      <c r="E53" s="108">
        <f t="shared" si="13"/>
        <v>917.27</v>
      </c>
      <c r="F53" s="41">
        <v>0</v>
      </c>
    </row>
    <row r="54" spans="1:6" s="4" customFormat="1" ht="22.5" customHeight="1" x14ac:dyDescent="0.2">
      <c r="A54" s="8">
        <v>6711</v>
      </c>
      <c r="B54" s="9" t="s">
        <v>78</v>
      </c>
      <c r="C54" s="245"/>
      <c r="D54" s="108"/>
      <c r="E54" s="110">
        <v>0</v>
      </c>
      <c r="F54" s="44">
        <v>0</v>
      </c>
    </row>
    <row r="55" spans="1:6" s="4" customFormat="1" x14ac:dyDescent="0.2">
      <c r="A55" s="8">
        <v>6711</v>
      </c>
      <c r="B55" s="9" t="s">
        <v>78</v>
      </c>
      <c r="C55" s="9"/>
      <c r="D55" s="44">
        <f>'rashodi-programska '!C241+'rashodi-programska '!C236</f>
        <v>2150.48</v>
      </c>
      <c r="E55" s="44">
        <v>917.27</v>
      </c>
      <c r="F55" s="44">
        <v>0</v>
      </c>
    </row>
    <row r="56" spans="1:6" s="4" customFormat="1" x14ac:dyDescent="0.2">
      <c r="A56" s="308" t="s">
        <v>265</v>
      </c>
      <c r="B56" s="309"/>
      <c r="C56" s="309"/>
      <c r="D56" s="106">
        <f>D57</f>
        <v>0</v>
      </c>
      <c r="E56" s="106">
        <f>E57</f>
        <v>2050</v>
      </c>
      <c r="F56" s="106" t="e">
        <f t="shared" ref="F56:F60" si="14">+E56/D56*100</f>
        <v>#DIV/0!</v>
      </c>
    </row>
    <row r="57" spans="1:6" s="4" customFormat="1" ht="31.5" customHeight="1" x14ac:dyDescent="0.2">
      <c r="A57" s="46">
        <v>63</v>
      </c>
      <c r="B57" s="310" t="s">
        <v>81</v>
      </c>
      <c r="C57" s="311"/>
      <c r="D57" s="108">
        <f>D58</f>
        <v>0</v>
      </c>
      <c r="E57" s="108">
        <f>E58+E61+E67+E65</f>
        <v>2050</v>
      </c>
      <c r="F57" s="41" t="e">
        <f t="shared" si="14"/>
        <v>#DIV/0!</v>
      </c>
    </row>
    <row r="58" spans="1:6" s="4" customFormat="1" ht="25.5" customHeight="1" x14ac:dyDescent="0.2">
      <c r="A58" s="46">
        <v>636</v>
      </c>
      <c r="B58" s="310" t="s">
        <v>115</v>
      </c>
      <c r="C58" s="311"/>
      <c r="D58" s="108">
        <f>SUM(D59:D60)</f>
        <v>0</v>
      </c>
      <c r="E58" s="108">
        <f>SUM(E59:E60)</f>
        <v>2050</v>
      </c>
      <c r="F58" s="41" t="e">
        <f t="shared" si="14"/>
        <v>#DIV/0!</v>
      </c>
    </row>
    <row r="59" spans="1:6" s="4" customFormat="1" ht="26.25" customHeight="1" x14ac:dyDescent="0.2">
      <c r="A59" s="109" t="s">
        <v>52</v>
      </c>
      <c r="B59" s="312" t="s">
        <v>141</v>
      </c>
      <c r="C59" s="313"/>
      <c r="D59" s="110">
        <v>0</v>
      </c>
      <c r="E59" s="110">
        <v>2050</v>
      </c>
      <c r="F59" s="44" t="e">
        <f t="shared" si="14"/>
        <v>#DIV/0!</v>
      </c>
    </row>
    <row r="60" spans="1:6" s="4" customFormat="1" ht="30.75" customHeight="1" x14ac:dyDescent="0.2">
      <c r="A60" s="36">
        <v>6362</v>
      </c>
      <c r="B60" s="312" t="s">
        <v>53</v>
      </c>
      <c r="C60" s="313"/>
      <c r="D60" s="110">
        <v>0</v>
      </c>
      <c r="E60" s="110">
        <v>0</v>
      </c>
      <c r="F60" s="44" t="e">
        <f t="shared" si="14"/>
        <v>#DIV/0!</v>
      </c>
    </row>
    <row r="61" spans="1:6" s="4" customFormat="1" x14ac:dyDescent="0.2">
      <c r="A61" s="324" t="s">
        <v>189</v>
      </c>
      <c r="B61" s="339" t="s">
        <v>188</v>
      </c>
      <c r="C61" s="340"/>
      <c r="D61" s="112">
        <f>SUM(D62,D65,D68,D71,D74)</f>
        <v>-68100</v>
      </c>
      <c r="E61" s="112">
        <f>SUM(E62,E65,E68,E71,E74)</f>
        <v>0</v>
      </c>
      <c r="F61" s="112"/>
    </row>
    <row r="62" spans="1:6" s="4" customFormat="1" ht="12.75" customHeight="1" x14ac:dyDescent="0.2">
      <c r="A62" s="139"/>
      <c r="B62" s="322" t="s">
        <v>258</v>
      </c>
      <c r="C62" s="323"/>
      <c r="D62" s="113">
        <f t="shared" ref="D62:E62" si="15">D63</f>
        <v>0</v>
      </c>
      <c r="E62" s="113">
        <f t="shared" si="15"/>
        <v>0</v>
      </c>
      <c r="F62" s="106">
        <v>0</v>
      </c>
    </row>
    <row r="63" spans="1:6" s="4" customFormat="1" x14ac:dyDescent="0.2">
      <c r="A63" s="107">
        <v>92</v>
      </c>
      <c r="B63" s="310" t="s">
        <v>127</v>
      </c>
      <c r="C63" s="311"/>
      <c r="D63" s="115">
        <f t="shared" ref="D63:E63" si="16">D64</f>
        <v>0</v>
      </c>
      <c r="E63" s="115">
        <f t="shared" si="16"/>
        <v>0</v>
      </c>
      <c r="F63" s="41">
        <v>0</v>
      </c>
    </row>
    <row r="64" spans="1:6" s="4" customFormat="1" x14ac:dyDescent="0.2">
      <c r="A64" s="116">
        <v>922</v>
      </c>
      <c r="B64" s="327" t="s">
        <v>128</v>
      </c>
      <c r="C64" s="328"/>
      <c r="D64" s="118">
        <v>0</v>
      </c>
      <c r="E64" s="118">
        <v>0</v>
      </c>
      <c r="F64" s="44">
        <v>0</v>
      </c>
    </row>
    <row r="65" spans="1:6" x14ac:dyDescent="0.2">
      <c r="A65" s="139"/>
      <c r="B65" s="322" t="s">
        <v>259</v>
      </c>
      <c r="C65" s="323"/>
      <c r="D65" s="113">
        <f t="shared" ref="D65:E66" si="17">D66</f>
        <v>0</v>
      </c>
      <c r="E65" s="113">
        <f t="shared" si="17"/>
        <v>0</v>
      </c>
      <c r="F65" s="106">
        <v>0</v>
      </c>
    </row>
    <row r="66" spans="1:6" x14ac:dyDescent="0.2">
      <c r="A66" s="107">
        <v>92</v>
      </c>
      <c r="B66" s="310" t="s">
        <v>127</v>
      </c>
      <c r="C66" s="311"/>
      <c r="D66" s="115">
        <f t="shared" si="17"/>
        <v>0</v>
      </c>
      <c r="E66" s="115">
        <f t="shared" si="17"/>
        <v>0</v>
      </c>
      <c r="F66" s="41">
        <v>0</v>
      </c>
    </row>
    <row r="67" spans="1:6" x14ac:dyDescent="0.2">
      <c r="A67" s="116">
        <v>922</v>
      </c>
      <c r="B67" s="327" t="s">
        <v>128</v>
      </c>
      <c r="C67" s="328"/>
      <c r="D67" s="118">
        <v>0</v>
      </c>
      <c r="E67" s="118">
        <v>0</v>
      </c>
      <c r="F67" s="44">
        <v>0</v>
      </c>
    </row>
    <row r="68" spans="1:6" ht="12.75" customHeight="1" x14ac:dyDescent="0.2">
      <c r="A68" s="139"/>
      <c r="B68" s="322" t="s">
        <v>260</v>
      </c>
      <c r="C68" s="323"/>
      <c r="D68" s="113">
        <f t="shared" ref="D68:E69" si="18">D69</f>
        <v>-68100</v>
      </c>
      <c r="E68" s="113">
        <f t="shared" si="18"/>
        <v>0</v>
      </c>
      <c r="F68" s="106">
        <v>0</v>
      </c>
    </row>
    <row r="69" spans="1:6" x14ac:dyDescent="0.2">
      <c r="A69" s="107">
        <v>92</v>
      </c>
      <c r="B69" s="310" t="s">
        <v>127</v>
      </c>
      <c r="C69" s="311"/>
      <c r="D69" s="115">
        <f t="shared" si="18"/>
        <v>-68100</v>
      </c>
      <c r="E69" s="115">
        <f t="shared" si="18"/>
        <v>0</v>
      </c>
      <c r="F69" s="41">
        <v>0</v>
      </c>
    </row>
    <row r="70" spans="1:6" x14ac:dyDescent="0.2">
      <c r="A70" s="116">
        <v>922</v>
      </c>
      <c r="B70" s="327" t="s">
        <v>128</v>
      </c>
      <c r="C70" s="328"/>
      <c r="D70" s="118">
        <v>-68100</v>
      </c>
      <c r="E70" s="118">
        <v>0</v>
      </c>
      <c r="F70" s="44">
        <v>0</v>
      </c>
    </row>
    <row r="71" spans="1:6" ht="12.75" customHeight="1" x14ac:dyDescent="0.2">
      <c r="A71" s="139"/>
      <c r="B71" s="322" t="s">
        <v>261</v>
      </c>
      <c r="C71" s="323"/>
      <c r="D71" s="113">
        <f t="shared" ref="D71:E72" si="19">D72</f>
        <v>0</v>
      </c>
      <c r="E71" s="113">
        <f t="shared" si="19"/>
        <v>0</v>
      </c>
      <c r="F71" s="106">
        <v>0</v>
      </c>
    </row>
    <row r="72" spans="1:6" x14ac:dyDescent="0.2">
      <c r="A72" s="107">
        <v>92</v>
      </c>
      <c r="B72" s="140"/>
      <c r="C72" s="114" t="s">
        <v>127</v>
      </c>
      <c r="D72" s="115">
        <f t="shared" si="19"/>
        <v>0</v>
      </c>
      <c r="E72" s="115">
        <f t="shared" si="19"/>
        <v>0</v>
      </c>
      <c r="F72" s="41">
        <v>0</v>
      </c>
    </row>
    <row r="73" spans="1:6" x14ac:dyDescent="0.2">
      <c r="A73" s="116">
        <v>922</v>
      </c>
      <c r="B73" s="141"/>
      <c r="C73" s="117" t="s">
        <v>128</v>
      </c>
      <c r="D73" s="118">
        <v>0</v>
      </c>
      <c r="E73" s="118">
        <v>0</v>
      </c>
      <c r="F73" s="44">
        <v>0</v>
      </c>
    </row>
    <row r="74" spans="1:6" x14ac:dyDescent="0.2">
      <c r="A74" s="139"/>
      <c r="B74" s="322" t="s">
        <v>219</v>
      </c>
      <c r="C74" s="323"/>
      <c r="D74" s="113">
        <f t="shared" ref="D74:E75" si="20">D75</f>
        <v>0</v>
      </c>
      <c r="E74" s="113">
        <f t="shared" si="20"/>
        <v>0</v>
      </c>
      <c r="F74" s="106">
        <v>0</v>
      </c>
    </row>
    <row r="75" spans="1:6" ht="22.5" customHeight="1" x14ac:dyDescent="0.2">
      <c r="A75" s="107">
        <v>92</v>
      </c>
      <c r="B75" s="310" t="s">
        <v>127</v>
      </c>
      <c r="C75" s="311"/>
      <c r="D75" s="115">
        <f t="shared" si="20"/>
        <v>0</v>
      </c>
      <c r="E75" s="115">
        <f t="shared" si="20"/>
        <v>0</v>
      </c>
      <c r="F75" s="41">
        <v>0</v>
      </c>
    </row>
    <row r="76" spans="1:6" x14ac:dyDescent="0.2">
      <c r="A76" s="119">
        <v>922</v>
      </c>
      <c r="B76" s="314" t="s">
        <v>128</v>
      </c>
      <c r="C76" s="315"/>
      <c r="D76" s="120">
        <v>0</v>
      </c>
      <c r="E76" s="120">
        <v>0</v>
      </c>
      <c r="F76" s="44">
        <v>0</v>
      </c>
    </row>
    <row r="77" spans="1:6" ht="15" x14ac:dyDescent="0.25">
      <c r="B77" s="121"/>
      <c r="C77" s="121"/>
      <c r="D77" s="122"/>
      <c r="E77" s="122"/>
      <c r="F77" s="41"/>
    </row>
    <row r="78" spans="1:6" ht="21" customHeight="1" x14ac:dyDescent="0.2">
      <c r="A78" s="142"/>
      <c r="B78" s="335" t="s">
        <v>165</v>
      </c>
      <c r="C78" s="336"/>
      <c r="D78" s="123">
        <f>D12+D61</f>
        <v>942386.49</v>
      </c>
      <c r="E78" s="123">
        <f>E12+E61</f>
        <v>491305.56</v>
      </c>
      <c r="F78" s="112"/>
    </row>
  </sheetData>
  <mergeCells count="59">
    <mergeCell ref="B78:C78"/>
    <mergeCell ref="B29:C29"/>
    <mergeCell ref="A13:C13"/>
    <mergeCell ref="B15:C15"/>
    <mergeCell ref="A18:C18"/>
    <mergeCell ref="A23:C23"/>
    <mergeCell ref="B24:C24"/>
    <mergeCell ref="B25:C25"/>
    <mergeCell ref="A27:C27"/>
    <mergeCell ref="B28:C28"/>
    <mergeCell ref="A48:C48"/>
    <mergeCell ref="B49:C49"/>
    <mergeCell ref="B62:C62"/>
    <mergeCell ref="B65:C65"/>
    <mergeCell ref="B53:C53"/>
    <mergeCell ref="A61:C61"/>
    <mergeCell ref="A44:C44"/>
    <mergeCell ref="B22:C22"/>
    <mergeCell ref="B21:C21"/>
    <mergeCell ref="B33:C33"/>
    <mergeCell ref="B50:C50"/>
    <mergeCell ref="B40:C40"/>
    <mergeCell ref="B35:C35"/>
    <mergeCell ref="B37:C37"/>
    <mergeCell ref="A39:C39"/>
    <mergeCell ref="B46:C46"/>
    <mergeCell ref="B41:C41"/>
    <mergeCell ref="B64:C64"/>
    <mergeCell ref="B66:C66"/>
    <mergeCell ref="B67:C67"/>
    <mergeCell ref="B70:C70"/>
    <mergeCell ref="B69:C69"/>
    <mergeCell ref="A2:G2"/>
    <mergeCell ref="A3:E3"/>
    <mergeCell ref="A4:G4"/>
    <mergeCell ref="B34:C34"/>
    <mergeCell ref="A12:C12"/>
    <mergeCell ref="B31:C31"/>
    <mergeCell ref="B75:C75"/>
    <mergeCell ref="B76:C76"/>
    <mergeCell ref="A7:F7"/>
    <mergeCell ref="B36:C36"/>
    <mergeCell ref="B38:C38"/>
    <mergeCell ref="B42:C42"/>
    <mergeCell ref="B43:C43"/>
    <mergeCell ref="B51:C51"/>
    <mergeCell ref="A10:B10"/>
    <mergeCell ref="B26:C26"/>
    <mergeCell ref="B30:C30"/>
    <mergeCell ref="B32:C32"/>
    <mergeCell ref="B68:C68"/>
    <mergeCell ref="B71:C71"/>
    <mergeCell ref="B74:C74"/>
    <mergeCell ref="B63:C63"/>
    <mergeCell ref="A56:C56"/>
    <mergeCell ref="B57:C57"/>
    <mergeCell ref="B58:C58"/>
    <mergeCell ref="B59:C59"/>
    <mergeCell ref="B60:C60"/>
  </mergeCells>
  <pageMargins left="0.59055118110236227" right="0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3</vt:i4>
      </vt:variant>
    </vt:vector>
  </HeadingPairs>
  <TitlesOfParts>
    <vt:vector size="9" baseType="lpstr">
      <vt:lpstr>OPĆI DIO</vt:lpstr>
      <vt:lpstr>opći po ekonomskoj</vt:lpstr>
      <vt:lpstr>Rashodi prema funkcijskoj k</vt:lpstr>
      <vt:lpstr> po izvorima financiranja</vt:lpstr>
      <vt:lpstr>rashodi-programska </vt:lpstr>
      <vt:lpstr>prihodi programska</vt:lpstr>
      <vt:lpstr>'OPĆI DIO'!Podrucje_ispisa</vt:lpstr>
      <vt:lpstr>'opći po ekonomskoj'!Podrucje_ispisa</vt:lpstr>
      <vt:lpstr>'Rashodi prema funkcijskoj 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2015-10-15T10:30:49Z</dcterms:created>
  <dcterms:modified xsi:type="dcterms:W3CDTF">2026-07-22T07:01:59Z</dcterms:modified>
</cp:coreProperties>
</file>